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3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2.xml" ContentType="application/vnd.openxmlformats-officedocument.spreadsheetml.worksheet+xml"/>
  <Override PartName="/xl/worksheets/sheet10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style2.xml" ContentType="application/vnd.ms-office.chartstyle+xml"/>
  <Override PartName="/xl/charts/chart2.xml" ContentType="application/vnd.openxmlformats-officedocument.drawingml.chart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. Executive Summary" sheetId="1" state="visible" r:id="rId3"/>
    <sheet name="2. Scoring Methodology" sheetId="2" state="visible" r:id="rId4"/>
    <sheet name="3. Raw Leads" sheetId="3" state="visible" r:id="rId5"/>
    <sheet name="4. Scored Leads" sheetId="4" state="visible" r:id="rId6"/>
    <sheet name="5. Segment Dashboard" sheetId="5" state="visible" r:id="rId7"/>
    <sheet name="6. Call Center Queue" sheetId="6" state="visible" r:id="rId8"/>
    <sheet name="7. Retargeting Playbook" sheetId="7" state="visible" r:id="rId9"/>
    <sheet name="8. High-Converter Patterns" sheetId="8" state="visible" r:id="rId10"/>
    <sheet name="9. Conversion Forecast" sheetId="9" state="visible" r:id="rId11"/>
    <sheet name="10. Lookups" sheetId="10" state="visible" r:id="rId1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<sst xmlns="http://schemas.openxmlformats.org/spreadsheetml/2006/main" count="9484" uniqueCount="2323">
  <si>
    <t xml:space="preserve">Real Estate Meta Ads — CRM Lead Scoring &amp; Segmentation</t>
  </si>
  <si>
    <t xml:space="preserve">Mid-tier Dhaka developer | BDT 60L–1.5Cr ticket | 30-day Meta lead window</t>
  </si>
  <si>
    <t xml:space="preserve">Total Leads (30d)
500</t>
  </si>
  <si>
    <t xml:space="preserve">Projected Bookings (M+1)
=ROUND(D9*0.10+F9*0.03+H9*0.006,0)</t>
  </si>
  <si>
    <t xml:space="preserve">Top-line Performance Snapshot</t>
  </si>
  <si>
    <t xml:space="preserve">Metric</t>
  </si>
  <si>
    <t xml:space="preserve">Value</t>
  </si>
  <si>
    <t xml:space="preserve">Industry Benchmark</t>
  </si>
  <si>
    <t xml:space="preserve">Verdict</t>
  </si>
  <si>
    <t xml:space="preserve">Total leads received</t>
  </si>
  <si>
    <t xml:space="preserve">300–700 / month</t>
  </si>
  <si>
    <t xml:space="preserve">On target for mid-tier developer</t>
  </si>
  <si>
    <t xml:space="preserve">Connect rate</t>
  </si>
  <si>
    <t xml:space="preserve">60–75% (cold), 75–85% (optimized)</t>
  </si>
  <si>
    <t xml:space="preserve">Healthy — optimized account</t>
  </si>
  <si>
    <t xml:space="preserve">Hot share (score ≥ 75)</t>
  </si>
  <si>
    <t xml:space="preserve">Optimized: 18–25% · Cold: 10–15%</t>
  </si>
  <si>
    <t xml:space="preserve">Strong — campaigns are well-targeted</t>
  </si>
  <si>
    <t xml:space="preserve">Warm share (50–74)</t>
  </si>
  <si>
    <t xml:space="preserve">Optimized: 50–70%</t>
  </si>
  <si>
    <t xml:space="preserve">Large nurture pool to convert</t>
  </si>
  <si>
    <t xml:space="preserve">Cold share (&lt;50)</t>
  </si>
  <si>
    <t xml:space="preserve">Optimized: 8–20% · Cold acct: 50–65%</t>
  </si>
  <si>
    <t xml:space="preserve">Low cold share = good quality intake</t>
  </si>
  <si>
    <t xml:space="preserve">Avg lead score</t>
  </si>
  <si>
    <t xml:space="preserve">≥ 60 (good) · ≥ 70 (excellent)</t>
  </si>
  <si>
    <t xml:space="preserve">Above the 'good' threshold</t>
  </si>
  <si>
    <t xml:space="preserve">Site visits scheduled</t>
  </si>
  <si>
    <t xml:space="preserve">≥ 5% of leads</t>
  </si>
  <si>
    <t xml:space="preserve">Funnel-stage indicator</t>
  </si>
  <si>
    <t xml:space="preserve">Forecasted Conversion Funnel (Next 30 days)</t>
  </si>
  <si>
    <t xml:space="preserve">Stage</t>
  </si>
  <si>
    <t xml:space="preserve">Hot</t>
  </si>
  <si>
    <t xml:space="preserve">Warm</t>
  </si>
  <si>
    <t xml:space="preserve">Cold</t>
  </si>
  <si>
    <t xml:space="preserve">Total</t>
  </si>
  <si>
    <t xml:space="preserve">Leads in segment</t>
  </si>
  <si>
    <t xml:space="preserve">Expected connect rate</t>
  </si>
  <si>
    <t xml:space="preserve">Expected site visit %</t>
  </si>
  <si>
    <t xml:space="preserve">Expected booking %</t>
  </si>
  <si>
    <t xml:space="preserve">Projected site visits</t>
  </si>
  <si>
    <t xml:space="preserve">Projected bookings</t>
  </si>
  <si>
    <t xml:space="preserve">Projected revenue (BDT Cr)</t>
  </si>
  <si>
    <t xml:space="preserve">Top Strategic Actions (next 7 days)</t>
  </si>
  <si>
    <t xml:space="preserve">Priority</t>
  </si>
  <si>
    <t xml:space="preserve">Action</t>
  </si>
  <si>
    <t xml:space="preserve">Owner</t>
  </si>
  <si>
    <t xml:space="preserve">Expected impact</t>
  </si>
  <si>
    <t xml:space="preserve">P0 — Tonight</t>
  </si>
  <si>
    <t xml:space="preserve">Push all Hot leads (Score ≥75) into the priority dialer queue. SLA: first call &lt; 5 min of lead-receipt.</t>
  </si>
  <si>
    <t xml:space="preserve">Call Center Lead</t>
  </si>
  <si>
    <t xml:space="preserve">+18–25% connect rate on hot, lifts booking conv to 10%+</t>
  </si>
  <si>
    <t xml:space="preserve">P0 — 24 hrs</t>
  </si>
  <si>
    <t xml:space="preserve">Build retargeting custom audience from 'Interested – evaluating' + 'Hot – callback' outcomes (last 30d). Run DPA + project walkthrough video.</t>
  </si>
  <si>
    <t xml:space="preserve">Performance Marketer</t>
  </si>
  <si>
    <t xml:space="preserve">Reduces CPL on warm pool by 22–30%</t>
  </si>
  <si>
    <t xml:space="preserve">P1 — 48 hrs</t>
  </si>
  <si>
    <t xml:space="preserve">Pause/cut budget on campaigns where Cold-share &gt; 70% (see Sheet 8). Reallocate to Lookalike-1% from converters.</t>
  </si>
  <si>
    <t xml:space="preserve">Media Buyer</t>
  </si>
  <si>
    <t xml:space="preserve">Improves overall lead quality ~15%</t>
  </si>
  <si>
    <t xml:space="preserve">P1 — Week 1</t>
  </si>
  <si>
    <t xml:space="preserve">Trigger 5-touch WhatsApp + Email nurture for Warm segment (price sheet, floor plan, EMI calculator, site-visit invite, scarcity).</t>
  </si>
  <si>
    <t xml:space="preserve">CRM Manager</t>
  </si>
  <si>
    <t xml:space="preserve">Lifts warm→site-visit from 18% to 26–30%</t>
  </si>
  <si>
    <t xml:space="preserve">P2 — Week 1</t>
  </si>
  <si>
    <t xml:space="preserve">Add qualifying questions to the Lead Form: Budget bucket + Buying timeline. Drops junk leads ~12%.</t>
  </si>
  <si>
    <t xml:space="preserve">Cuts wasted dials, raises avg score</t>
  </si>
  <si>
    <t xml:space="preserve">P2 — Week 2</t>
  </si>
  <si>
    <t xml:space="preserve">Train call center on objection scripts for 'Out of budget' (offer alt project) and 'Needs info – follow up' (timed callback).</t>
  </si>
  <si>
    <t xml:space="preserve">Sales Trainer</t>
  </si>
  <si>
    <t xml:space="preserve">Recovers 3–5% lost-cause leads</t>
  </si>
  <si>
    <t xml:space="preserve">Lead Quality Scoring Rubric (out of 100)</t>
  </si>
  <si>
    <t xml:space="preserve">All weights are editable. The Scored Leads sheet recalculates automatically.</t>
  </si>
  <si>
    <t xml:space="preserve">Criterion</t>
  </si>
  <si>
    <t xml:space="preserve">Weight</t>
  </si>
  <si>
    <t xml:space="preserve">Description</t>
  </si>
  <si>
    <t xml:space="preserve">Hot rule (full pts)</t>
  </si>
  <si>
    <t xml:space="preserve">Warm rule</t>
  </si>
  <si>
    <t xml:space="preserve">Cold rule</t>
  </si>
  <si>
    <t xml:space="preserve">Budget Fit</t>
  </si>
  <si>
    <t xml:space="preserve">How close lead's budget mid-point is to active project price band</t>
  </si>
  <si>
    <t xml:space="preserve">Inside band ±10%</t>
  </si>
  <si>
    <t xml:space="preserve">Within ±25%</t>
  </si>
  <si>
    <t xml:space="preserve">Outside ±25% or undisclosed</t>
  </si>
  <si>
    <t xml:space="preserve">Location Match</t>
  </si>
  <si>
    <t xml:space="preserve">Preferred location vs developer's active project locations</t>
  </si>
  <si>
    <t xml:space="preserve">Exact match w/ active project</t>
  </si>
  <si>
    <t xml:space="preserve">Adjacent area</t>
  </si>
  <si>
    <t xml:space="preserve">Outside service area</t>
  </si>
  <si>
    <t xml:space="preserve">Project Interest</t>
  </si>
  <si>
    <t xml:space="preserve">Specific project named vs. generic enquiry</t>
  </si>
  <si>
    <t xml:space="preserve">Specific project named</t>
  </si>
  <si>
    <t xml:space="preserve">One of our projects mentioned</t>
  </si>
  <si>
    <t xml:space="preserve">Generic / Not sure</t>
  </si>
  <si>
    <t xml:space="preserve">Engagement Level</t>
  </si>
  <si>
    <t xml:space="preserve">Form completeness + video view % + prior visits</t>
  </si>
  <si>
    <t xml:space="preserve">Full form, ≥75% video, prior visit</t>
  </si>
  <si>
    <t xml:space="preserve">Most form / 50–75% video</t>
  </si>
  <si>
    <t xml:space="preserve">Partial form, no video</t>
  </si>
  <si>
    <t xml:space="preserve">Responsiveness</t>
  </si>
  <si>
    <t xml:space="preserve">Days to first response + WhatsApp reply + call attempts to connect</t>
  </si>
  <si>
    <t xml:space="preserve">Replied &lt;24h, WhatsApp Yes</t>
  </si>
  <si>
    <t xml:space="preserve">Replied within 3d</t>
  </si>
  <si>
    <t xml:space="preserve">≥7 days or no reply</t>
  </si>
  <si>
    <t xml:space="preserve">Call Outcome</t>
  </si>
  <si>
    <t xml:space="preserve">Outcome of first contact attempt</t>
  </si>
  <si>
    <t xml:space="preserve">Site visit / Hot callback</t>
  </si>
  <si>
    <t xml:space="preserve">Interested / Follow up</t>
  </si>
  <si>
    <t xml:space="preserve">Not interested / Wrong / Out of budget</t>
  </si>
  <si>
    <t xml:space="preserve">Intent Booster</t>
  </si>
  <si>
    <t xml:space="preserve">Buying timeline + Payment readiness</t>
  </si>
  <si>
    <t xml:space="preserve">≤1 month, full cash / loan ready</t>
  </si>
  <si>
    <t xml:space="preserve">1–3 months</t>
  </si>
  <si>
    <t xml:space="preserve">6+ months / undecided</t>
  </si>
  <si>
    <t xml:space="preserve">TOTAL</t>
  </si>
  <si>
    <t xml:space="preserve">Segmentation Thresholds &amp; SLAs</t>
  </si>
  <si>
    <t xml:space="preserve">Segment</t>
  </si>
  <si>
    <t xml:space="preserve">Score Band</t>
  </si>
  <si>
    <t xml:space="preserve">Volume %</t>
  </si>
  <si>
    <t xml:space="preserve">First Call SLA</t>
  </si>
  <si>
    <t xml:space="preserve">Cadence</t>
  </si>
  <si>
    <t xml:space="preserve">Channel mix</t>
  </si>
  <si>
    <t xml:space="preserve">HOT</t>
  </si>
  <si>
    <t xml:space="preserve">75–100</t>
  </si>
  <si>
    <t xml:space="preserve">10–15%</t>
  </si>
  <si>
    <t xml:space="preserve">≤ 5 minutes</t>
  </si>
  <si>
    <t xml:space="preserve">Day 0, Day 1, Day 2, Day 4 — then weekly</t>
  </si>
  <si>
    <t xml:space="preserve">Phone → WhatsApp → Site visit</t>
  </si>
  <si>
    <t xml:space="preserve">WARM</t>
  </si>
  <si>
    <t xml:space="preserve">50–74</t>
  </si>
  <si>
    <t xml:space="preserve">25–35%</t>
  </si>
  <si>
    <t xml:space="preserve">≤ 24 hours</t>
  </si>
  <si>
    <t xml:space="preserve">Day 0, Day 3, Day 7, Day 14, Day 21</t>
  </si>
  <si>
    <t xml:space="preserve">WhatsApp drip + Email + Phone</t>
  </si>
  <si>
    <t xml:space="preserve">COLD</t>
  </si>
  <si>
    <t xml:space="preserve">0–49</t>
  </si>
  <si>
    <t xml:space="preserve">50–60%</t>
  </si>
  <si>
    <t xml:space="preserve">≤ 72 hours</t>
  </si>
  <si>
    <t xml:space="preserve">Day 0 once, then retargeting only</t>
  </si>
  <si>
    <t xml:space="preserve">Retargeting Ads + Newsletter</t>
  </si>
  <si>
    <t xml:space="preserve">Calibration guidance</t>
  </si>
  <si>
    <t xml:space="preserve">1. The default thresholds (Hot ≥ 75, Warm 50–74, Cold &lt; 50) work for optimized accounts running retargeting + lookalikes.</t>
  </si>
  <si>
    <t xml:space="preserve">2. For cold-only prospecting accounts, raise to Hot ≥ 80, Warm 60–79, Cold &lt; 60 — Hot share will fall back to the 10–15% industry band.</t>
  </si>
  <si>
    <t xml:space="preserve">3. Review the score histogram on the Conversion Forecast sheet monthly. If Hot share exceeds 25%, raise the Hot threshold by 5 pts. If Cold share exceeds 60%, drop the Cold threshold by 5 pts.</t>
  </si>
  <si>
    <t xml:space="preserve">4. Re-weight the seven criteria in the rubric above whenever a campaign or product mix changes — the Scored Leads sheet will recalculate automatically because every score is a formula, not a hardcoded value.</t>
  </si>
  <si>
    <t xml:space="preserve">5. Track every booked deal back to its lead-receipt score for 90 days. The threshold that gives a 10%+ booking conversion on Hot is the correct Hot threshold for your account.</t>
  </si>
  <si>
    <t xml:space="preserve">Lead ID</t>
  </si>
  <si>
    <t xml:space="preserve">Date Received</t>
  </si>
  <si>
    <t xml:space="preserve">Full Name</t>
  </si>
  <si>
    <t xml:space="preserve">Phone</t>
  </si>
  <si>
    <t xml:space="preserve">Email</t>
  </si>
  <si>
    <t xml:space="preserve">Gender</t>
  </si>
  <si>
    <t xml:space="preserve">Age</t>
  </si>
  <si>
    <t xml:space="preserve">Profession</t>
  </si>
  <si>
    <t xml:space="preserve">Preferred Location</t>
  </si>
  <si>
    <t xml:space="preserve">Budget Range</t>
  </si>
  <si>
    <t xml:space="preserve">Budget (BDT)</t>
  </si>
  <si>
    <t xml:space="preserve">Purpose</t>
  </si>
  <si>
    <t xml:space="preserve">Buying Timeline</t>
  </si>
  <si>
    <t xml:space="preserve">Payment Mode</t>
  </si>
  <si>
    <t xml:space="preserve">Ad Campaign</t>
  </si>
  <si>
    <t xml:space="preserve">Ad Format</t>
  </si>
  <si>
    <t xml:space="preserve">Form Completeness</t>
  </si>
  <si>
    <t xml:space="preserve">Video View %</t>
  </si>
  <si>
    <t xml:space="preserve">Prior Site Visits</t>
  </si>
  <si>
    <t xml:space="preserve">Days to First Response</t>
  </si>
  <si>
    <t xml:space="preserve">WhatsApp Reply</t>
  </si>
  <si>
    <t xml:space="preserve">Call Attempts</t>
  </si>
  <si>
    <t xml:space="preserve">L0001</t>
  </si>
  <si>
    <t xml:space="preserve">2026-04-17</t>
  </si>
  <si>
    <t xml:space="preserve">Rakib Mahmud</t>
  </si>
  <si>
    <t xml:space="preserve">01626542351</t>
  </si>
  <si>
    <t xml:space="preserve">rakib.mahmud390@gmail.com</t>
  </si>
  <si>
    <t xml:space="preserve">Male</t>
  </si>
  <si>
    <t xml:space="preserve">Service – Pvt</t>
  </si>
  <si>
    <t xml:space="preserve">Aftab Nagar</t>
  </si>
  <si>
    <t xml:space="preserve">Skyline Heights – Bashundhara</t>
  </si>
  <si>
    <t xml:space="preserve">60L–80L</t>
  </si>
  <si>
    <t xml:space="preserve">Self-residence</t>
  </si>
  <si>
    <t xml:space="preserve">6–12 months</t>
  </si>
  <si>
    <t xml:space="preserve">Full cash</t>
  </si>
  <si>
    <t xml:space="preserve">Brand-Retargeting-DPA</t>
  </si>
  <si>
    <t xml:space="preserve">Lead Form</t>
  </si>
  <si>
    <t xml:space="preserve">Most (≥75%)</t>
  </si>
  <si>
    <t xml:space="preserve">Read no reply</t>
  </si>
  <si>
    <t xml:space="preserve">Not interested</t>
  </si>
  <si>
    <t xml:space="preserve">L0002</t>
  </si>
  <si>
    <t xml:space="preserve">2026-05-03</t>
  </si>
  <si>
    <t xml:space="preserve">Ishrat Mahmud</t>
  </si>
  <si>
    <t xml:space="preserve">01352553419</t>
  </si>
  <si>
    <t xml:space="preserve">ishratmahmud176@gmail.com</t>
  </si>
  <si>
    <t xml:space="preserve">Female</t>
  </si>
  <si>
    <t xml:space="preserve">Expat / NRB</t>
  </si>
  <si>
    <t xml:space="preserve">Mohammadpur</t>
  </si>
  <si>
    <t xml:space="preserve">Uttara Greenview</t>
  </si>
  <si>
    <t xml:space="preserve">1Cr–1.25Cr</t>
  </si>
  <si>
    <t xml:space="preserve">Family / Parents</t>
  </si>
  <si>
    <t xml:space="preserve">Installment (Dev.)</t>
  </si>
  <si>
    <t xml:space="preserve">Interest-HNI-LeadForm</t>
  </si>
  <si>
    <t xml:space="preserve">Partial (50–75%)</t>
  </si>
  <si>
    <t xml:space="preserve">Yes</t>
  </si>
  <si>
    <t xml:space="preserve">Hot – callback scheduled</t>
  </si>
  <si>
    <t xml:space="preserve">L0003</t>
  </si>
  <si>
    <t xml:space="preserve">2026-04-21</t>
  </si>
  <si>
    <t xml:space="preserve">Rifat Siddique</t>
  </si>
  <si>
    <t xml:space="preserve">01324238849</t>
  </si>
  <si>
    <t xml:space="preserve">rifat_siddique920@gmail.com</t>
  </si>
  <si>
    <t xml:space="preserve">Banker</t>
  </si>
  <si>
    <t xml:space="preserve">Above 1.5Cr</t>
  </si>
  <si>
    <t xml:space="preserve">Just exploring</t>
  </si>
  <si>
    <t xml:space="preserve">Undecided</t>
  </si>
  <si>
    <t xml:space="preserve">BSHN-LeadGen-Carousel</t>
  </si>
  <si>
    <t xml:space="preserve">Full (all fields)</t>
  </si>
  <si>
    <t xml:space="preserve">L0004</t>
  </si>
  <si>
    <t xml:space="preserve">Faisal Mondol</t>
  </si>
  <si>
    <t xml:space="preserve">01551462704</t>
  </si>
  <si>
    <t xml:space="preserve">faisalmondol781@gmail.com</t>
  </si>
  <si>
    <t xml:space="preserve">Doctor</t>
  </si>
  <si>
    <t xml:space="preserve">Uttara</t>
  </si>
  <si>
    <t xml:space="preserve">Generic / Not Sure</t>
  </si>
  <si>
    <t xml:space="preserve">Investment</t>
  </si>
  <si>
    <t xml:space="preserve">Home loan – 60/40</t>
  </si>
  <si>
    <t xml:space="preserve">Wrong number</t>
  </si>
  <si>
    <t xml:space="preserve">L0005</t>
  </si>
  <si>
    <t xml:space="preserve">2026-04-26</t>
  </si>
  <si>
    <t xml:space="preserve">Sadia Mondol</t>
  </si>
  <si>
    <t xml:space="preserve">01618227824</t>
  </si>
  <si>
    <t xml:space="preserve">sadiamondol894@gmail.com</t>
  </si>
  <si>
    <t xml:space="preserve">Banasree Bay</t>
  </si>
  <si>
    <t xml:space="preserve">AFTAB-Conversion-Video</t>
  </si>
  <si>
    <t xml:space="preserve">Click-to-WhatsApp</t>
  </si>
  <si>
    <t xml:space="preserve">Minimal (&lt;50%)</t>
  </si>
  <si>
    <t xml:space="preserve">No</t>
  </si>
  <si>
    <t xml:space="preserve">L0006</t>
  </si>
  <si>
    <t xml:space="preserve">2026-04-25</t>
  </si>
  <si>
    <t xml:space="preserve">Lubna Hasan</t>
  </si>
  <si>
    <t xml:space="preserve">01847382997</t>
  </si>
  <si>
    <t xml:space="preserve">lubna.hasan804@gmail.com</t>
  </si>
  <si>
    <t xml:space="preserve">Dhanmondi</t>
  </si>
  <si>
    <t xml:space="preserve">80L–1Cr</t>
  </si>
  <si>
    <t xml:space="preserve">3–6 months</t>
  </si>
  <si>
    <t xml:space="preserve">UTRA-LeadGen-SingleImage</t>
  </si>
  <si>
    <t xml:space="preserve">Click-to-Call</t>
  </si>
  <si>
    <t xml:space="preserve">Needs info – follow up</t>
  </si>
  <si>
    <t xml:space="preserve">L0007</t>
  </si>
  <si>
    <t xml:space="preserve">2026-05-09</t>
  </si>
  <si>
    <t xml:space="preserve">Shakil Khan</t>
  </si>
  <si>
    <t xml:space="preserve">01381080132</t>
  </si>
  <si>
    <t xml:space="preserve">shakil_khan498@gmail.com</t>
  </si>
  <si>
    <t xml:space="preserve">Engineer/IT</t>
  </si>
  <si>
    <t xml:space="preserve">Banasree</t>
  </si>
  <si>
    <t xml:space="preserve">Mirpur DOHS Premier</t>
  </si>
  <si>
    <t xml:space="preserve">Lookalike-1pct-LeadForm</t>
  </si>
  <si>
    <t xml:space="preserve">L0008</t>
  </si>
  <si>
    <t xml:space="preserve">2026-04-23</t>
  </si>
  <si>
    <t xml:space="preserve">Tasnim Chowdhury</t>
  </si>
  <si>
    <t xml:space="preserve">01388208121</t>
  </si>
  <si>
    <t xml:space="preserve">tasnimchowdhury70@gmail.com</t>
  </si>
  <si>
    <t xml:space="preserve">Business Owner</t>
  </si>
  <si>
    <t xml:space="preserve">Mirpur DOHS</t>
  </si>
  <si>
    <t xml:space="preserve">Aftab Garden Residence</t>
  </si>
  <si>
    <t xml:space="preserve">Not disclosed</t>
  </si>
  <si>
    <t xml:space="preserve">Rental income</t>
  </si>
  <si>
    <t xml:space="preserve">Site visit confirmed</t>
  </si>
  <si>
    <t xml:space="preserve">L0009</t>
  </si>
  <si>
    <t xml:space="preserve">Shakil Akond</t>
  </si>
  <si>
    <t xml:space="preserve">01718384251</t>
  </si>
  <si>
    <t xml:space="preserve">shakil.akond379@gmail.com</t>
  </si>
  <si>
    <t xml:space="preserve">Home loan – 70/30</t>
  </si>
  <si>
    <t xml:space="preserve">L0010</t>
  </si>
  <si>
    <t xml:space="preserve">Nazmul Sarkar</t>
  </si>
  <si>
    <t xml:space="preserve">01474016400</t>
  </si>
  <si>
    <t xml:space="preserve">nazmul_sarkar790@gmail.com</t>
  </si>
  <si>
    <t xml:space="preserve">BSHN-Awareness-Reels</t>
  </si>
  <si>
    <t xml:space="preserve">Not picked up</t>
  </si>
  <si>
    <t xml:space="preserve">L0011</t>
  </si>
  <si>
    <t xml:space="preserve">2026-05-04</t>
  </si>
  <si>
    <t xml:space="preserve">Rabeya Talukder</t>
  </si>
  <si>
    <t xml:space="preserve">01515869232</t>
  </si>
  <si>
    <t xml:space="preserve">rabeya.talukder903@gmail.com</t>
  </si>
  <si>
    <t xml:space="preserve">Interested – evaluating</t>
  </si>
  <si>
    <t xml:space="preserve">L0012</t>
  </si>
  <si>
    <t xml:space="preserve">2026-04-29</t>
  </si>
  <si>
    <t xml:space="preserve">Rashed Bhuiyan</t>
  </si>
  <si>
    <t xml:space="preserve">01941458685</t>
  </si>
  <si>
    <t xml:space="preserve">rashed.bhuiyan119@outlook.com</t>
  </si>
  <si>
    <t xml:space="preserve">L0013</t>
  </si>
  <si>
    <t xml:space="preserve">2026-04-28</t>
  </si>
  <si>
    <t xml:space="preserve">Tarek Mahmud</t>
  </si>
  <si>
    <t xml:space="preserve">01759514846</t>
  </si>
  <si>
    <t xml:space="preserve">tarek_mahmud413@gmail.com</t>
  </si>
  <si>
    <t xml:space="preserve">Bashundhara R/A</t>
  </si>
  <si>
    <t xml:space="preserve">N/A</t>
  </si>
  <si>
    <t xml:space="preserve">L0014</t>
  </si>
  <si>
    <t xml:space="preserve">2026-04-18</t>
  </si>
  <si>
    <t xml:space="preserve">Sajid Akhtar</t>
  </si>
  <si>
    <t xml:space="preserve">01814895134</t>
  </si>
  <si>
    <t xml:space="preserve">sajid.akhtar826@gmail.com</t>
  </si>
  <si>
    <t xml:space="preserve">Out of budget</t>
  </si>
  <si>
    <t xml:space="preserve">L0015</t>
  </si>
  <si>
    <t xml:space="preserve">2026-04-27</t>
  </si>
  <si>
    <t xml:space="preserve">Mahmud Pramanik</t>
  </si>
  <si>
    <t xml:space="preserve">01783172788</t>
  </si>
  <si>
    <t xml:space="preserve">mahmudpramanik325@hotmail.com</t>
  </si>
  <si>
    <t xml:space="preserve">L0016</t>
  </si>
  <si>
    <t xml:space="preserve">Ishrat Mondol</t>
  </si>
  <si>
    <t xml:space="preserve">01823623166</t>
  </si>
  <si>
    <t xml:space="preserve">ishrat_mondol556@gmail.com</t>
  </si>
  <si>
    <t xml:space="preserve">L0017</t>
  </si>
  <si>
    <t xml:space="preserve">Mizan Akhtar</t>
  </si>
  <si>
    <t xml:space="preserve">01370656272</t>
  </si>
  <si>
    <t xml:space="preserve">mizanakhtar547@gmail.com</t>
  </si>
  <si>
    <t xml:space="preserve">L0018</t>
  </si>
  <si>
    <t xml:space="preserve">Tarek Ahmed</t>
  </si>
  <si>
    <t xml:space="preserve">01510033092</t>
  </si>
  <si>
    <t xml:space="preserve">tarek.ahmed130@gmail.com</t>
  </si>
  <si>
    <t xml:space="preserve">L0019</t>
  </si>
  <si>
    <t xml:space="preserve">Sajid Talukder</t>
  </si>
  <si>
    <t xml:space="preserve">01814919058</t>
  </si>
  <si>
    <t xml:space="preserve">sajid_talukder678@gmail.com</t>
  </si>
  <si>
    <t xml:space="preserve">MIRPUR-LeadGen-Carousel</t>
  </si>
  <si>
    <t xml:space="preserve">L0020</t>
  </si>
  <si>
    <t xml:space="preserve">2026-04-14</t>
  </si>
  <si>
    <t xml:space="preserve">Sumon Ahmed</t>
  </si>
  <si>
    <t xml:space="preserve">01814737996</t>
  </si>
  <si>
    <t xml:space="preserve">sumon_ahmed30@gmail.com</t>
  </si>
  <si>
    <t xml:space="preserve">Khilgaon</t>
  </si>
  <si>
    <t xml:space="preserve">1.25Cr–1.5Cr</t>
  </si>
  <si>
    <t xml:space="preserve">L0021</t>
  </si>
  <si>
    <t xml:space="preserve">Sabbir Hasan</t>
  </si>
  <si>
    <t xml:space="preserve">01534957885</t>
  </si>
  <si>
    <t xml:space="preserve">sabbir_hasan764@gmail.com</t>
  </si>
  <si>
    <t xml:space="preserve">L0022</t>
  </si>
  <si>
    <t xml:space="preserve">2026-05-02</t>
  </si>
  <si>
    <t xml:space="preserve">Rifat Mahmud</t>
  </si>
  <si>
    <t xml:space="preserve">01782400842</t>
  </si>
  <si>
    <t xml:space="preserve">rifatmahmud890@yahoo.com</t>
  </si>
  <si>
    <t xml:space="preserve">L0023</t>
  </si>
  <si>
    <t xml:space="preserve">Rakib Akond</t>
  </si>
  <si>
    <t xml:space="preserve">01499386774</t>
  </si>
  <si>
    <t xml:space="preserve">rakibakond440@gmail.com</t>
  </si>
  <si>
    <t xml:space="preserve">L0024</t>
  </si>
  <si>
    <t xml:space="preserve">2026-04-16</t>
  </si>
  <si>
    <t xml:space="preserve">Jubayer Khan</t>
  </si>
  <si>
    <t xml:space="preserve">01693618324</t>
  </si>
  <si>
    <t xml:space="preserve">jubayer.khan74@gmail.com</t>
  </si>
  <si>
    <t xml:space="preserve">Outside Dhaka</t>
  </si>
  <si>
    <t xml:space="preserve">L0025</t>
  </si>
  <si>
    <t xml:space="preserve">2026-05-11</t>
  </si>
  <si>
    <t xml:space="preserve">Ishrat Akond</t>
  </si>
  <si>
    <t xml:space="preserve">01649027874</t>
  </si>
  <si>
    <t xml:space="preserve">ishrat.akond600@gmail.com</t>
  </si>
  <si>
    <t xml:space="preserve">L0026</t>
  </si>
  <si>
    <t xml:space="preserve">2026-04-20</t>
  </si>
  <si>
    <t xml:space="preserve">Nusrat Pramanik</t>
  </si>
  <si>
    <t xml:space="preserve">01687603859</t>
  </si>
  <si>
    <t xml:space="preserve">nusrat_pramanik641@gmail.com</t>
  </si>
  <si>
    <t xml:space="preserve">Already purchased elsewhere</t>
  </si>
  <si>
    <t xml:space="preserve">L0027</t>
  </si>
  <si>
    <t xml:space="preserve">2026-04-12</t>
  </si>
  <si>
    <t xml:space="preserve">Arif Sheikh</t>
  </si>
  <si>
    <t xml:space="preserve">01548467737</t>
  </si>
  <si>
    <t xml:space="preserve">arifsheikh149@gmail.com</t>
  </si>
  <si>
    <t xml:space="preserve">Service – Govt</t>
  </si>
  <si>
    <t xml:space="preserve">L0028</t>
  </si>
  <si>
    <t xml:space="preserve">Farhana Islam</t>
  </si>
  <si>
    <t xml:space="preserve">01933963605</t>
  </si>
  <si>
    <t xml:space="preserve">farhanaislam485@yahoo.com</t>
  </si>
  <si>
    <t xml:space="preserve">Messenger</t>
  </si>
  <si>
    <t xml:space="preserve">L0029</t>
  </si>
  <si>
    <t xml:space="preserve">Nabila Islam</t>
  </si>
  <si>
    <t xml:space="preserve">01758657809</t>
  </si>
  <si>
    <t xml:space="preserve">nabila.islam241@gmail.com</t>
  </si>
  <si>
    <t xml:space="preserve">Under 60L</t>
  </si>
  <si>
    <t xml:space="preserve">L0030</t>
  </si>
  <si>
    <t xml:space="preserve">Sharmin Rahman</t>
  </si>
  <si>
    <t xml:space="preserve">01393792374</t>
  </si>
  <si>
    <t xml:space="preserve">sharmin_rahman262@gmail.com</t>
  </si>
  <si>
    <t xml:space="preserve">L0031</t>
  </si>
  <si>
    <t xml:space="preserve">2026-04-15</t>
  </si>
  <si>
    <t xml:space="preserve">Mim Sarkar</t>
  </si>
  <si>
    <t xml:space="preserve">01564090974</t>
  </si>
  <si>
    <t xml:space="preserve">mim.sarkar622@yahoo.com</t>
  </si>
  <si>
    <t xml:space="preserve">L0032</t>
  </si>
  <si>
    <t xml:space="preserve">2026-04-13</t>
  </si>
  <si>
    <t xml:space="preserve">Sajid Reza</t>
  </si>
  <si>
    <t xml:space="preserve">01988424745</t>
  </si>
  <si>
    <t xml:space="preserve">sajid.reza480@hotmail.com</t>
  </si>
  <si>
    <t xml:space="preserve">Within 1 month</t>
  </si>
  <si>
    <t xml:space="preserve">L0033</t>
  </si>
  <si>
    <t xml:space="preserve">Mahmud Siddique</t>
  </si>
  <si>
    <t xml:space="preserve">01431746120</t>
  </si>
  <si>
    <t xml:space="preserve">mahmud.siddique312@hotmail.com</t>
  </si>
  <si>
    <t xml:space="preserve">L0034</t>
  </si>
  <si>
    <t xml:space="preserve">Mahmud Sheikh</t>
  </si>
  <si>
    <t xml:space="preserve">01915850643</t>
  </si>
  <si>
    <t xml:space="preserve">mahmud.sheikh972@outlook.com</t>
  </si>
  <si>
    <t xml:space="preserve">L0035</t>
  </si>
  <si>
    <t xml:space="preserve">2026-05-07</t>
  </si>
  <si>
    <t xml:space="preserve">Fahim Hasan</t>
  </si>
  <si>
    <t xml:space="preserve">01884210205</t>
  </si>
  <si>
    <t xml:space="preserve">fahim.hasan603@gmail.com</t>
  </si>
  <si>
    <t xml:space="preserve">L0036</t>
  </si>
  <si>
    <t xml:space="preserve">Imran Islam</t>
  </si>
  <si>
    <t xml:space="preserve">01317711592</t>
  </si>
  <si>
    <t xml:space="preserve">imran.islam130@gmail.com</t>
  </si>
  <si>
    <t xml:space="preserve">Teacher</t>
  </si>
  <si>
    <t xml:space="preserve">L0037</t>
  </si>
  <si>
    <t xml:space="preserve">2026-05-01</t>
  </si>
  <si>
    <t xml:space="preserve">Nazmul Bhuiyan</t>
  </si>
  <si>
    <t xml:space="preserve">01354527111</t>
  </si>
  <si>
    <t xml:space="preserve">nazmul.bhuiyan443@gmail.com</t>
  </si>
  <si>
    <t xml:space="preserve">L0038</t>
  </si>
  <si>
    <t xml:space="preserve">2026-05-08</t>
  </si>
  <si>
    <t xml:space="preserve">Shariar Islam</t>
  </si>
  <si>
    <t xml:space="preserve">01985149368</t>
  </si>
  <si>
    <t xml:space="preserve">shariarislam629@gmail.com</t>
  </si>
  <si>
    <t xml:space="preserve">L0039</t>
  </si>
  <si>
    <t xml:space="preserve">Jubayer Mahmud</t>
  </si>
  <si>
    <t xml:space="preserve">01699102290</t>
  </si>
  <si>
    <t xml:space="preserve">jubayermahmud84@gmail.com</t>
  </si>
  <si>
    <t xml:space="preserve">L0040</t>
  </si>
  <si>
    <t xml:space="preserve">Sabbir Reza</t>
  </si>
  <si>
    <t xml:space="preserve">01707622683</t>
  </si>
  <si>
    <t xml:space="preserve">sabbirreza573@outlook.com</t>
  </si>
  <si>
    <t xml:space="preserve">L0041</t>
  </si>
  <si>
    <t xml:space="preserve">Nusrat Siddique</t>
  </si>
  <si>
    <t xml:space="preserve">01736968164</t>
  </si>
  <si>
    <t xml:space="preserve">nusratsiddique348@gmail.com</t>
  </si>
  <si>
    <t xml:space="preserve">L0042</t>
  </si>
  <si>
    <t xml:space="preserve">Tanvir Mondol</t>
  </si>
  <si>
    <t xml:space="preserve">01697995527</t>
  </si>
  <si>
    <t xml:space="preserve">tanvir.mondol481@gmail.com</t>
  </si>
  <si>
    <t xml:space="preserve">L0043</t>
  </si>
  <si>
    <t xml:space="preserve">Arif Akond</t>
  </si>
  <si>
    <t xml:space="preserve">01859782071</t>
  </si>
  <si>
    <t xml:space="preserve">arif_akond732@gmail.com</t>
  </si>
  <si>
    <t xml:space="preserve">L0044</t>
  </si>
  <si>
    <t xml:space="preserve">Imran Karim</t>
  </si>
  <si>
    <t xml:space="preserve">01425192546</t>
  </si>
  <si>
    <t xml:space="preserve">imran.karim610@yahoo.com</t>
  </si>
  <si>
    <t xml:space="preserve">L0045</t>
  </si>
  <si>
    <t xml:space="preserve">Nazmul Siddique</t>
  </si>
  <si>
    <t xml:space="preserve">01741888059</t>
  </si>
  <si>
    <t xml:space="preserve">nazmul.siddique612@gmail.com</t>
  </si>
  <si>
    <t xml:space="preserve">L0046</t>
  </si>
  <si>
    <t xml:space="preserve">Mizan Reza</t>
  </si>
  <si>
    <t xml:space="preserve">01346886239</t>
  </si>
  <si>
    <t xml:space="preserve">mizan.reza894@gmail.com</t>
  </si>
  <si>
    <t xml:space="preserve">L0047</t>
  </si>
  <si>
    <t xml:space="preserve">Polash Mollah</t>
  </si>
  <si>
    <t xml:space="preserve">01315305152</t>
  </si>
  <si>
    <t xml:space="preserve">polash.mollah40@gmail.com</t>
  </si>
  <si>
    <t xml:space="preserve">L0048</t>
  </si>
  <si>
    <t xml:space="preserve">2026-04-22</t>
  </si>
  <si>
    <t xml:space="preserve">Tahmina Pramanik</t>
  </si>
  <si>
    <t xml:space="preserve">01408932460</t>
  </si>
  <si>
    <t xml:space="preserve">tahminapramanik362@gmail.com</t>
  </si>
  <si>
    <t xml:space="preserve">L0049</t>
  </si>
  <si>
    <t xml:space="preserve">Fahim Rahman</t>
  </si>
  <si>
    <t xml:space="preserve">01552058527</t>
  </si>
  <si>
    <t xml:space="preserve">fahimrahman491@gmail.com</t>
  </si>
  <si>
    <t xml:space="preserve">L0050</t>
  </si>
  <si>
    <t xml:space="preserve">Nusrat Talukder</t>
  </si>
  <si>
    <t xml:space="preserve">01376527758</t>
  </si>
  <si>
    <t xml:space="preserve">nusrat_talukder821@gmail.com</t>
  </si>
  <si>
    <t xml:space="preserve">L0051</t>
  </si>
  <si>
    <t xml:space="preserve">2026-05-10</t>
  </si>
  <si>
    <t xml:space="preserve">Towhid Reza</t>
  </si>
  <si>
    <t xml:space="preserve">01765820297</t>
  </si>
  <si>
    <t xml:space="preserve">towhid.reza130@gmail.com</t>
  </si>
  <si>
    <t xml:space="preserve">L0052</t>
  </si>
  <si>
    <t xml:space="preserve">Nayeem Mollah</t>
  </si>
  <si>
    <t xml:space="preserve">01647394731</t>
  </si>
  <si>
    <t xml:space="preserve">nayeem.mollah874@gmail.com</t>
  </si>
  <si>
    <t xml:space="preserve">L0053</t>
  </si>
  <si>
    <t xml:space="preserve">Saiful Talukder</t>
  </si>
  <si>
    <t xml:space="preserve">01670589578</t>
  </si>
  <si>
    <t xml:space="preserve">saiful.talukder627@outlook.com</t>
  </si>
  <si>
    <t xml:space="preserve">L0054</t>
  </si>
  <si>
    <t xml:space="preserve">Asif Pramanik</t>
  </si>
  <si>
    <t xml:space="preserve">01424225358</t>
  </si>
  <si>
    <t xml:space="preserve">asif_pramanik867@gmail.com</t>
  </si>
  <si>
    <t xml:space="preserve">L0055</t>
  </si>
  <si>
    <t xml:space="preserve">Nazmul Mahmud</t>
  </si>
  <si>
    <t xml:space="preserve">01896907844</t>
  </si>
  <si>
    <t xml:space="preserve">nazmul_mahmud251@yahoo.com</t>
  </si>
  <si>
    <t xml:space="preserve">L0056</t>
  </si>
  <si>
    <t xml:space="preserve">Riaz Talukder</t>
  </si>
  <si>
    <t xml:space="preserve">01810469632</t>
  </si>
  <si>
    <t xml:space="preserve">riaz_talukder957@gmail.com</t>
  </si>
  <si>
    <t xml:space="preserve">L0057</t>
  </si>
  <si>
    <t xml:space="preserve">Rumman Chowdhury</t>
  </si>
  <si>
    <t xml:space="preserve">01845650609</t>
  </si>
  <si>
    <t xml:space="preserve">rummanchowdhury200@gmail.com</t>
  </si>
  <si>
    <t xml:space="preserve">L0058</t>
  </si>
  <si>
    <t xml:space="preserve">Asif Mondol</t>
  </si>
  <si>
    <t xml:space="preserve">01387298259</t>
  </si>
  <si>
    <t xml:space="preserve">asif_mondol167@gmail.com</t>
  </si>
  <si>
    <t xml:space="preserve">Retired</t>
  </si>
  <si>
    <t xml:space="preserve">L0059</t>
  </si>
  <si>
    <t xml:space="preserve">Mizan Sarkar</t>
  </si>
  <si>
    <t xml:space="preserve">01493097289</t>
  </si>
  <si>
    <t xml:space="preserve">mizan_sarkar152@outlook.com</t>
  </si>
  <si>
    <t xml:space="preserve">L0060</t>
  </si>
  <si>
    <t xml:space="preserve">Tarek Khan</t>
  </si>
  <si>
    <t xml:space="preserve">01458549733</t>
  </si>
  <si>
    <t xml:space="preserve">tarek_khan572@gmail.com</t>
  </si>
  <si>
    <t xml:space="preserve">L0061</t>
  </si>
  <si>
    <t xml:space="preserve">Sadia Sarkar</t>
  </si>
  <si>
    <t xml:space="preserve">01974733848</t>
  </si>
  <si>
    <t xml:space="preserve">sadiasarkar279@gmail.com</t>
  </si>
  <si>
    <t xml:space="preserve">L0062</t>
  </si>
  <si>
    <t xml:space="preserve">Tarek Karim</t>
  </si>
  <si>
    <t xml:space="preserve">01940193802</t>
  </si>
  <si>
    <t xml:space="preserve">tarek_karim904@outlook.com</t>
  </si>
  <si>
    <t xml:space="preserve">L0063</t>
  </si>
  <si>
    <t xml:space="preserve">Tasnim Siddique</t>
  </si>
  <si>
    <t xml:space="preserve">01752742054</t>
  </si>
  <si>
    <t xml:space="preserve">tasnimsiddique691@yahoo.com</t>
  </si>
  <si>
    <t xml:space="preserve">L0064</t>
  </si>
  <si>
    <t xml:space="preserve">Polash Siddique</t>
  </si>
  <si>
    <t xml:space="preserve">01517426841</t>
  </si>
  <si>
    <t xml:space="preserve">polashsiddique939@hotmail.com</t>
  </si>
  <si>
    <t xml:space="preserve">L0065</t>
  </si>
  <si>
    <t xml:space="preserve">Mahmud Karim</t>
  </si>
  <si>
    <t xml:space="preserve">01410883982</t>
  </si>
  <si>
    <t xml:space="preserve">mahmud.karim336@outlook.com</t>
  </si>
  <si>
    <t xml:space="preserve">L0066</t>
  </si>
  <si>
    <t xml:space="preserve">2026-04-19</t>
  </si>
  <si>
    <t xml:space="preserve">01780170462</t>
  </si>
  <si>
    <t xml:space="preserve">fahim.hasan785@gmail.com</t>
  </si>
  <si>
    <t xml:space="preserve">L0067</t>
  </si>
  <si>
    <t xml:space="preserve">Towhid Mollah</t>
  </si>
  <si>
    <t xml:space="preserve">01386863375</t>
  </si>
  <si>
    <t xml:space="preserve">towhid.mollah283@gmail.com</t>
  </si>
  <si>
    <t xml:space="preserve">L0068</t>
  </si>
  <si>
    <t xml:space="preserve">Farzana Hossain</t>
  </si>
  <si>
    <t xml:space="preserve">01939599534</t>
  </si>
  <si>
    <t xml:space="preserve">farzana.hossain677@gmail.com</t>
  </si>
  <si>
    <t xml:space="preserve">L0069</t>
  </si>
  <si>
    <t xml:space="preserve">Arif Hossain</t>
  </si>
  <si>
    <t xml:space="preserve">01927086688</t>
  </si>
  <si>
    <t xml:space="preserve">arif.hossain398@gmail.com</t>
  </si>
  <si>
    <t xml:space="preserve">L0070</t>
  </si>
  <si>
    <t xml:space="preserve">Mahbub Rahman</t>
  </si>
  <si>
    <t xml:space="preserve">01831739363</t>
  </si>
  <si>
    <t xml:space="preserve">mahbubrahman330@yahoo.com</t>
  </si>
  <si>
    <t xml:space="preserve">L0071</t>
  </si>
  <si>
    <t xml:space="preserve">Nazmul Mollah</t>
  </si>
  <si>
    <t xml:space="preserve">01835369378</t>
  </si>
  <si>
    <t xml:space="preserve">nazmulmollah967@gmail.com</t>
  </si>
  <si>
    <t xml:space="preserve">L0072</t>
  </si>
  <si>
    <t xml:space="preserve">Mizan Pramanik</t>
  </si>
  <si>
    <t xml:space="preserve">01831203875</t>
  </si>
  <si>
    <t xml:space="preserve">mizan.pramanik633@gmail.com</t>
  </si>
  <si>
    <t xml:space="preserve">L0073</t>
  </si>
  <si>
    <t xml:space="preserve">2026-04-30</t>
  </si>
  <si>
    <t xml:space="preserve">Rifa Pramanik</t>
  </si>
  <si>
    <t xml:space="preserve">01961567933</t>
  </si>
  <si>
    <t xml:space="preserve">rifa_pramanik701@outlook.com</t>
  </si>
  <si>
    <t xml:space="preserve">L0074</t>
  </si>
  <si>
    <t xml:space="preserve">Polash Hossain</t>
  </si>
  <si>
    <t xml:space="preserve">01901489025</t>
  </si>
  <si>
    <t xml:space="preserve">polash.hossain985@gmail.com</t>
  </si>
  <si>
    <t xml:space="preserve">L0075</t>
  </si>
  <si>
    <t xml:space="preserve">Mizan Siddique</t>
  </si>
  <si>
    <t xml:space="preserve">01699650477</t>
  </si>
  <si>
    <t xml:space="preserve">mizan.siddique365@gmail.com</t>
  </si>
  <si>
    <t xml:space="preserve">L0076</t>
  </si>
  <si>
    <t xml:space="preserve">2026-05-06</t>
  </si>
  <si>
    <t xml:space="preserve">Mehedi Akond</t>
  </si>
  <si>
    <t xml:space="preserve">01378886101</t>
  </si>
  <si>
    <t xml:space="preserve">mehedi_akond568@gmail.com</t>
  </si>
  <si>
    <t xml:space="preserve">L0077</t>
  </si>
  <si>
    <t xml:space="preserve">Sumon Siddique</t>
  </si>
  <si>
    <t xml:space="preserve">01937993712</t>
  </si>
  <si>
    <t xml:space="preserve">sumon_siddique7@hotmail.com</t>
  </si>
  <si>
    <t xml:space="preserve">L0078</t>
  </si>
  <si>
    <t xml:space="preserve">Jubayer Siddique</t>
  </si>
  <si>
    <t xml:space="preserve">01964651939</t>
  </si>
  <si>
    <t xml:space="preserve">jubayersiddique185@gmail.com</t>
  </si>
  <si>
    <t xml:space="preserve">L0079</t>
  </si>
  <si>
    <t xml:space="preserve">2026-04-24</t>
  </si>
  <si>
    <t xml:space="preserve">Anik Talukder</t>
  </si>
  <si>
    <t xml:space="preserve">01468058911</t>
  </si>
  <si>
    <t xml:space="preserve">anik.talukder674@gmail.com</t>
  </si>
  <si>
    <t xml:space="preserve">L0080</t>
  </si>
  <si>
    <t xml:space="preserve">Jubayer Hossain</t>
  </si>
  <si>
    <t xml:space="preserve">01907146112</t>
  </si>
  <si>
    <t xml:space="preserve">jubayer_hossain320@gmail.com</t>
  </si>
  <si>
    <t xml:space="preserve">L0081</t>
  </si>
  <si>
    <t xml:space="preserve">Farhana Pramanik</t>
  </si>
  <si>
    <t xml:space="preserve">01862266093</t>
  </si>
  <si>
    <t xml:space="preserve">farhana_pramanik607@gmail.com</t>
  </si>
  <si>
    <t xml:space="preserve">L0082</t>
  </si>
  <si>
    <t xml:space="preserve">Sajid Hasan</t>
  </si>
  <si>
    <t xml:space="preserve">01424991251</t>
  </si>
  <si>
    <t xml:space="preserve">sajid.hasan313@gmail.com</t>
  </si>
  <si>
    <t xml:space="preserve">L0083</t>
  </si>
  <si>
    <t xml:space="preserve">2026-05-05</t>
  </si>
  <si>
    <t xml:space="preserve">01668876767</t>
  </si>
  <si>
    <t xml:space="preserve">faisal_mondol172@gmail.com</t>
  </si>
  <si>
    <t xml:space="preserve">L0084</t>
  </si>
  <si>
    <t xml:space="preserve">Rumman Karim</t>
  </si>
  <si>
    <t xml:space="preserve">01734074517</t>
  </si>
  <si>
    <t xml:space="preserve">rumman.karim795@yahoo.com</t>
  </si>
  <si>
    <t xml:space="preserve">L0085</t>
  </si>
  <si>
    <t xml:space="preserve">Anik Akond</t>
  </si>
  <si>
    <t xml:space="preserve">01512604223</t>
  </si>
  <si>
    <t xml:space="preserve">anik.akond729@gmail.com</t>
  </si>
  <si>
    <t xml:space="preserve">L0086</t>
  </si>
  <si>
    <t xml:space="preserve">01351863637</t>
  </si>
  <si>
    <t xml:space="preserve">mizan_siddique331@outlook.com</t>
  </si>
  <si>
    <t xml:space="preserve">L0087</t>
  </si>
  <si>
    <t xml:space="preserve">Tarek Islam</t>
  </si>
  <si>
    <t xml:space="preserve">01641541520</t>
  </si>
  <si>
    <t xml:space="preserve">tarek_islam641@gmail.com</t>
  </si>
  <si>
    <t xml:space="preserve">L0088</t>
  </si>
  <si>
    <t xml:space="preserve">Mahmud Akhtar</t>
  </si>
  <si>
    <t xml:space="preserve">01942622189</t>
  </si>
  <si>
    <t xml:space="preserve">mahmud.akhtar625@gmail.com</t>
  </si>
  <si>
    <t xml:space="preserve">L0089</t>
  </si>
  <si>
    <t xml:space="preserve">Anik Hasan</t>
  </si>
  <si>
    <t xml:space="preserve">01904389836</t>
  </si>
  <si>
    <t xml:space="preserve">anik_hasan662@gmail.com</t>
  </si>
  <si>
    <t xml:space="preserve">L0090</t>
  </si>
  <si>
    <t xml:space="preserve">Sharmin Pramanik</t>
  </si>
  <si>
    <t xml:space="preserve">01930068486</t>
  </si>
  <si>
    <t xml:space="preserve">sharmin_pramanik719@gmail.com</t>
  </si>
  <si>
    <t xml:space="preserve">L0091</t>
  </si>
  <si>
    <t xml:space="preserve">Nazmul Reza</t>
  </si>
  <si>
    <t xml:space="preserve">01399042102</t>
  </si>
  <si>
    <t xml:space="preserve">nazmulreza12@gmail.com</t>
  </si>
  <si>
    <t xml:space="preserve">L0092</t>
  </si>
  <si>
    <t xml:space="preserve">Farhana Mondol</t>
  </si>
  <si>
    <t xml:space="preserve">01692524191</t>
  </si>
  <si>
    <t xml:space="preserve">farhana.mondol759@gmail.com</t>
  </si>
  <si>
    <t xml:space="preserve">L0093</t>
  </si>
  <si>
    <t xml:space="preserve">Polash Ahmed</t>
  </si>
  <si>
    <t xml:space="preserve">01723806174</t>
  </si>
  <si>
    <t xml:space="preserve">polash_ahmed336@gmail.com</t>
  </si>
  <si>
    <t xml:space="preserve">L0094</t>
  </si>
  <si>
    <t xml:space="preserve">Nayeem Hasan</t>
  </si>
  <si>
    <t xml:space="preserve">01906413836</t>
  </si>
  <si>
    <t xml:space="preserve">nayeem_hasan985@gmail.com</t>
  </si>
  <si>
    <t xml:space="preserve">L0095</t>
  </si>
  <si>
    <t xml:space="preserve">Mahbuba Rahman</t>
  </si>
  <si>
    <t xml:space="preserve">01665574313</t>
  </si>
  <si>
    <t xml:space="preserve">mahbuba.rahman799@yahoo.com</t>
  </si>
  <si>
    <t xml:space="preserve">L0096</t>
  </si>
  <si>
    <t xml:space="preserve">Shakil Chowdhury</t>
  </si>
  <si>
    <t xml:space="preserve">01380442067</t>
  </si>
  <si>
    <t xml:space="preserve">shakilchowdhury767@gmail.com</t>
  </si>
  <si>
    <t xml:space="preserve">L0097</t>
  </si>
  <si>
    <t xml:space="preserve">Shakil Islam</t>
  </si>
  <si>
    <t xml:space="preserve">01651070296</t>
  </si>
  <si>
    <t xml:space="preserve">shakilislam405@gmail.com</t>
  </si>
  <si>
    <t xml:space="preserve">L0098</t>
  </si>
  <si>
    <t xml:space="preserve">Towhid Chowdhury</t>
  </si>
  <si>
    <t xml:space="preserve">01406578759</t>
  </si>
  <si>
    <t xml:space="preserve">towhidchowdhury330@gmail.com</t>
  </si>
  <si>
    <t xml:space="preserve">L0099</t>
  </si>
  <si>
    <t xml:space="preserve">Sumon Reza</t>
  </si>
  <si>
    <t xml:space="preserve">01665223955</t>
  </si>
  <si>
    <t xml:space="preserve">sumonreza29@yahoo.com</t>
  </si>
  <si>
    <t xml:space="preserve">Freelancer</t>
  </si>
  <si>
    <t xml:space="preserve">L0100</t>
  </si>
  <si>
    <t xml:space="preserve">Tarek Akond</t>
  </si>
  <si>
    <t xml:space="preserve">01650029218</t>
  </si>
  <si>
    <t xml:space="preserve">tarek_akond984@gmail.com</t>
  </si>
  <si>
    <t xml:space="preserve">L0101</t>
  </si>
  <si>
    <t xml:space="preserve">Fahim Siddique</t>
  </si>
  <si>
    <t xml:space="preserve">01542209690</t>
  </si>
  <si>
    <t xml:space="preserve">fahim.siddique617@gmail.com</t>
  </si>
  <si>
    <t xml:space="preserve">L0102</t>
  </si>
  <si>
    <t xml:space="preserve">Ishrat Karim</t>
  </si>
  <si>
    <t xml:space="preserve">01700676267</t>
  </si>
  <si>
    <t xml:space="preserve">ishrat_karim360@gmail.com</t>
  </si>
  <si>
    <t xml:space="preserve">L0103</t>
  </si>
  <si>
    <t xml:space="preserve">Sabbir Akond</t>
  </si>
  <si>
    <t xml:space="preserve">01506296201</t>
  </si>
  <si>
    <t xml:space="preserve">sabbir_akond211@hotmail.com</t>
  </si>
  <si>
    <t xml:space="preserve">L0104</t>
  </si>
  <si>
    <t xml:space="preserve">Nazmul Sheikh</t>
  </si>
  <si>
    <t xml:space="preserve">01746774186</t>
  </si>
  <si>
    <t xml:space="preserve">nazmul.sheikh380@outlook.com</t>
  </si>
  <si>
    <t xml:space="preserve">L0105</t>
  </si>
  <si>
    <t xml:space="preserve">Rifat Hossain</t>
  </si>
  <si>
    <t xml:space="preserve">01393741608</t>
  </si>
  <si>
    <t xml:space="preserve">rifathossain923@gmail.com</t>
  </si>
  <si>
    <t xml:space="preserve">L0106</t>
  </si>
  <si>
    <t xml:space="preserve">Jubayer Islam</t>
  </si>
  <si>
    <t xml:space="preserve">01468548709</t>
  </si>
  <si>
    <t xml:space="preserve">jubayerislam536@yahoo.com</t>
  </si>
  <si>
    <t xml:space="preserve">L0107</t>
  </si>
  <si>
    <t xml:space="preserve">Faisal Islam</t>
  </si>
  <si>
    <t xml:space="preserve">01560653074</t>
  </si>
  <si>
    <t xml:space="preserve">faisal_islam21@gmail.com</t>
  </si>
  <si>
    <t xml:space="preserve">L0108</t>
  </si>
  <si>
    <t xml:space="preserve">Sadia Mahmud</t>
  </si>
  <si>
    <t xml:space="preserve">01608214862</t>
  </si>
  <si>
    <t xml:space="preserve">sadiamahmud901@gmail.com</t>
  </si>
  <si>
    <t xml:space="preserve">L0109</t>
  </si>
  <si>
    <t xml:space="preserve">Tausif Hasan</t>
  </si>
  <si>
    <t xml:space="preserve">01641406029</t>
  </si>
  <si>
    <t xml:space="preserve">tausif.hasan878@gmail.com</t>
  </si>
  <si>
    <t xml:space="preserve">L0110</t>
  </si>
  <si>
    <t xml:space="preserve">Sajid Mahmud</t>
  </si>
  <si>
    <t xml:space="preserve">01937489691</t>
  </si>
  <si>
    <t xml:space="preserve">sajid.mahmud524@hotmail.com</t>
  </si>
  <si>
    <t xml:space="preserve">L0111</t>
  </si>
  <si>
    <t xml:space="preserve">Ayesha Sheikh</t>
  </si>
  <si>
    <t xml:space="preserve">01352074466</t>
  </si>
  <si>
    <t xml:space="preserve">ayesha_sheikh755@gmail.com</t>
  </si>
  <si>
    <t xml:space="preserve">L0112</t>
  </si>
  <si>
    <t xml:space="preserve">Tarek Hasan</t>
  </si>
  <si>
    <t xml:space="preserve">01913534655</t>
  </si>
  <si>
    <t xml:space="preserve">tarek_hasan600@gmail.com</t>
  </si>
  <si>
    <t xml:space="preserve">L0113</t>
  </si>
  <si>
    <t xml:space="preserve">Rifa Hossain</t>
  </si>
  <si>
    <t xml:space="preserve">01621752500</t>
  </si>
  <si>
    <t xml:space="preserve">rifa_hossain281@gmail.com</t>
  </si>
  <si>
    <t xml:space="preserve">L0114</t>
  </si>
  <si>
    <t xml:space="preserve">Tarek Chowdhury</t>
  </si>
  <si>
    <t xml:space="preserve">01854216894</t>
  </si>
  <si>
    <t xml:space="preserve">tarek.chowdhury67@outlook.com</t>
  </si>
  <si>
    <t xml:space="preserve">L0115</t>
  </si>
  <si>
    <t xml:space="preserve">01750648909</t>
  </si>
  <si>
    <t xml:space="preserve">riaz.talukder678@gmail.com</t>
  </si>
  <si>
    <t xml:space="preserve">L0116</t>
  </si>
  <si>
    <t xml:space="preserve">Tasnim Khan</t>
  </si>
  <si>
    <t xml:space="preserve">01617393483</t>
  </si>
  <si>
    <t xml:space="preserve">tasnim_khan721@gmail.com</t>
  </si>
  <si>
    <t xml:space="preserve">L0117</t>
  </si>
  <si>
    <t xml:space="preserve">Nazmul Pramanik</t>
  </si>
  <si>
    <t xml:space="preserve">01301204556</t>
  </si>
  <si>
    <t xml:space="preserve">nazmulpramanik119@gmail.com</t>
  </si>
  <si>
    <t xml:space="preserve">Badda</t>
  </si>
  <si>
    <t xml:space="preserve">L0118</t>
  </si>
  <si>
    <t xml:space="preserve">Imran Ahmed</t>
  </si>
  <si>
    <t xml:space="preserve">01812021697</t>
  </si>
  <si>
    <t xml:space="preserve">imranahmed695@gmail.com</t>
  </si>
  <si>
    <t xml:space="preserve">L0119</t>
  </si>
  <si>
    <t xml:space="preserve">Rumman Mollah</t>
  </si>
  <si>
    <t xml:space="preserve">01658891637</t>
  </si>
  <si>
    <t xml:space="preserve">rumman_mollah680@gmail.com</t>
  </si>
  <si>
    <t xml:space="preserve">L0120</t>
  </si>
  <si>
    <t xml:space="preserve">Mizan Sheikh</t>
  </si>
  <si>
    <t xml:space="preserve">01697177517</t>
  </si>
  <si>
    <t xml:space="preserve">mizansheikh670@gmail.com</t>
  </si>
  <si>
    <t xml:space="preserve">L0121</t>
  </si>
  <si>
    <t xml:space="preserve">Imran Sheikh</t>
  </si>
  <si>
    <t xml:space="preserve">01571130554</t>
  </si>
  <si>
    <t xml:space="preserve">imransheikh535@gmail.com</t>
  </si>
  <si>
    <t xml:space="preserve">L0122</t>
  </si>
  <si>
    <t xml:space="preserve">Tausif Chowdhury</t>
  </si>
  <si>
    <t xml:space="preserve">01379827080</t>
  </si>
  <si>
    <t xml:space="preserve">tausifchowdhury958@gmail.com</t>
  </si>
  <si>
    <t xml:space="preserve">L0123</t>
  </si>
  <si>
    <t xml:space="preserve">Rashed Mondol</t>
  </si>
  <si>
    <t xml:space="preserve">01826984858</t>
  </si>
  <si>
    <t xml:space="preserve">rashedmondol223@gmail.com</t>
  </si>
  <si>
    <t xml:space="preserve">L0124</t>
  </si>
  <si>
    <t xml:space="preserve">Riaz Mollah</t>
  </si>
  <si>
    <t xml:space="preserve">01608106200</t>
  </si>
  <si>
    <t xml:space="preserve">riaz.mollah274@yahoo.com</t>
  </si>
  <si>
    <t xml:space="preserve">L0125</t>
  </si>
  <si>
    <t xml:space="preserve">Riaz Mahmud</t>
  </si>
  <si>
    <t xml:space="preserve">01366580043</t>
  </si>
  <si>
    <t xml:space="preserve">riazmahmud890@yahoo.com</t>
  </si>
  <si>
    <t xml:space="preserve">L0126</t>
  </si>
  <si>
    <t xml:space="preserve">Sharmin Mollah</t>
  </si>
  <si>
    <t xml:space="preserve">01320259094</t>
  </si>
  <si>
    <t xml:space="preserve">sharmin_mollah809@gmail.com</t>
  </si>
  <si>
    <t xml:space="preserve">L0127</t>
  </si>
  <si>
    <t xml:space="preserve">Shariar Bhuiyan</t>
  </si>
  <si>
    <t xml:space="preserve">01715739930</t>
  </si>
  <si>
    <t xml:space="preserve">shariarbhuiyan907@gmail.com</t>
  </si>
  <si>
    <t xml:space="preserve">L0128</t>
  </si>
  <si>
    <t xml:space="preserve">Farzana Siddique</t>
  </si>
  <si>
    <t xml:space="preserve">01536138612</t>
  </si>
  <si>
    <t xml:space="preserve">farzana.siddique471@yahoo.com</t>
  </si>
  <si>
    <t xml:space="preserve">L0129</t>
  </si>
  <si>
    <t xml:space="preserve">Tanvir Hossain</t>
  </si>
  <si>
    <t xml:space="preserve">01414491476</t>
  </si>
  <si>
    <t xml:space="preserve">tanvir_hossain842@gmail.com</t>
  </si>
  <si>
    <t xml:space="preserve">L0130</t>
  </si>
  <si>
    <t xml:space="preserve">Nazmul Karim</t>
  </si>
  <si>
    <t xml:space="preserve">01414353682</t>
  </si>
  <si>
    <t xml:space="preserve">nazmul.karim189@gmail.com</t>
  </si>
  <si>
    <t xml:space="preserve">L0131</t>
  </si>
  <si>
    <t xml:space="preserve">Maliha Khan</t>
  </si>
  <si>
    <t xml:space="preserve">01735775949</t>
  </si>
  <si>
    <t xml:space="preserve">maliha.khan580@gmail.com</t>
  </si>
  <si>
    <t xml:space="preserve">L0132</t>
  </si>
  <si>
    <t xml:space="preserve">Tanzila Chowdhury</t>
  </si>
  <si>
    <t xml:space="preserve">01434110809</t>
  </si>
  <si>
    <t xml:space="preserve">tanzilachowdhury415@yahoo.com</t>
  </si>
  <si>
    <t xml:space="preserve">L0133</t>
  </si>
  <si>
    <t xml:space="preserve">01882722992</t>
  </si>
  <si>
    <t xml:space="preserve">imransheikh750@gmail.com</t>
  </si>
  <si>
    <t xml:space="preserve">L0134</t>
  </si>
  <si>
    <t xml:space="preserve">01866591846</t>
  </si>
  <si>
    <t xml:space="preserve">mahmud.pramanik529@gmail.com</t>
  </si>
  <si>
    <t xml:space="preserve">L0135</t>
  </si>
  <si>
    <t xml:space="preserve">Ayesha Pramanik</t>
  </si>
  <si>
    <t xml:space="preserve">01892603029</t>
  </si>
  <si>
    <t xml:space="preserve">ayeshapramanik165@gmail.com</t>
  </si>
  <si>
    <t xml:space="preserve">L0136</t>
  </si>
  <si>
    <t xml:space="preserve">Tausif Akond</t>
  </si>
  <si>
    <t xml:space="preserve">01692984257</t>
  </si>
  <si>
    <t xml:space="preserve">tausifakond605@gmail.com</t>
  </si>
  <si>
    <t xml:space="preserve">L0137</t>
  </si>
  <si>
    <t xml:space="preserve">Faisal Khan</t>
  </si>
  <si>
    <t xml:space="preserve">01568650863</t>
  </si>
  <si>
    <t xml:space="preserve">faisal_khan809@yahoo.com</t>
  </si>
  <si>
    <t xml:space="preserve">L0138</t>
  </si>
  <si>
    <t xml:space="preserve">Shariar Akond</t>
  </si>
  <si>
    <t xml:space="preserve">01726944869</t>
  </si>
  <si>
    <t xml:space="preserve">shariar_akond627@gmail.com</t>
  </si>
  <si>
    <t xml:space="preserve">L0139</t>
  </si>
  <si>
    <t xml:space="preserve">Rumman Hasan</t>
  </si>
  <si>
    <t xml:space="preserve">01658902601</t>
  </si>
  <si>
    <t xml:space="preserve">rumman.hasan483@hotmail.com</t>
  </si>
  <si>
    <t xml:space="preserve">L0140</t>
  </si>
  <si>
    <t xml:space="preserve">Tanvir Mahmud</t>
  </si>
  <si>
    <t xml:space="preserve">01698839205</t>
  </si>
  <si>
    <t xml:space="preserve">tanvir.mahmud671@gmail.com</t>
  </si>
  <si>
    <t xml:space="preserve">L0141</t>
  </si>
  <si>
    <t xml:space="preserve">Arif Siddique</t>
  </si>
  <si>
    <t xml:space="preserve">01868181845</t>
  </si>
  <si>
    <t xml:space="preserve">arif.siddique823@gmail.com</t>
  </si>
  <si>
    <t xml:space="preserve">L0142</t>
  </si>
  <si>
    <t xml:space="preserve">Nazmul Akond</t>
  </si>
  <si>
    <t xml:space="preserve">01988043416</t>
  </si>
  <si>
    <t xml:space="preserve">nazmulakond767@outlook.com</t>
  </si>
  <si>
    <t xml:space="preserve">L0143</t>
  </si>
  <si>
    <t xml:space="preserve">Rashed Chowdhury</t>
  </si>
  <si>
    <t xml:space="preserve">01779080759</t>
  </si>
  <si>
    <t xml:space="preserve">rashed_chowdhury505@outlook.com</t>
  </si>
  <si>
    <t xml:space="preserve">L0144</t>
  </si>
  <si>
    <t xml:space="preserve">Sumona Mahmud</t>
  </si>
  <si>
    <t xml:space="preserve">01703691559</t>
  </si>
  <si>
    <t xml:space="preserve">sumona_mahmud192@gmail.com</t>
  </si>
  <si>
    <t xml:space="preserve">L0145</t>
  </si>
  <si>
    <t xml:space="preserve">01527026728</t>
  </si>
  <si>
    <t xml:space="preserve">sabbirreza738@gmail.com</t>
  </si>
  <si>
    <t xml:space="preserve">L0146</t>
  </si>
  <si>
    <t xml:space="preserve">01899824558</t>
  </si>
  <si>
    <t xml:space="preserve">arif_sheikh794@yahoo.com</t>
  </si>
  <si>
    <t xml:space="preserve">L0147</t>
  </si>
  <si>
    <t xml:space="preserve">Nabila Reza</t>
  </si>
  <si>
    <t xml:space="preserve">01659876220</t>
  </si>
  <si>
    <t xml:space="preserve">nabila.reza746@gmail.com</t>
  </si>
  <si>
    <t xml:space="preserve">L0148</t>
  </si>
  <si>
    <t xml:space="preserve">Anik Rahman</t>
  </si>
  <si>
    <t xml:space="preserve">01882005577</t>
  </si>
  <si>
    <t xml:space="preserve">anikrahman958@gmail.com</t>
  </si>
  <si>
    <t xml:space="preserve">L0149</t>
  </si>
  <si>
    <t xml:space="preserve">Saiful Sheikh</t>
  </si>
  <si>
    <t xml:space="preserve">01854780774</t>
  </si>
  <si>
    <t xml:space="preserve">saiful.sheikh785@gmail.com</t>
  </si>
  <si>
    <t xml:space="preserve">L0150</t>
  </si>
  <si>
    <t xml:space="preserve">Mahmud Ahmed</t>
  </si>
  <si>
    <t xml:space="preserve">01646312241</t>
  </si>
  <si>
    <t xml:space="preserve">mahmudahmed467@gmail.com</t>
  </si>
  <si>
    <t xml:space="preserve">L0151</t>
  </si>
  <si>
    <t xml:space="preserve">Jubayer Pramanik</t>
  </si>
  <si>
    <t xml:space="preserve">01751204618</t>
  </si>
  <si>
    <t xml:space="preserve">jubayer_pramanik186@gmail.com</t>
  </si>
  <si>
    <t xml:space="preserve">L0152</t>
  </si>
  <si>
    <t xml:space="preserve">Nabila Ahmed</t>
  </si>
  <si>
    <t xml:space="preserve">01481474350</t>
  </si>
  <si>
    <t xml:space="preserve">nabilaahmed224@hotmail.com</t>
  </si>
  <si>
    <t xml:space="preserve">L0153</t>
  </si>
  <si>
    <t xml:space="preserve">Towhid Bhuiyan</t>
  </si>
  <si>
    <t xml:space="preserve">01752812735</t>
  </si>
  <si>
    <t xml:space="preserve">towhidbhuiyan808@gmail.com</t>
  </si>
  <si>
    <t xml:space="preserve">L0154</t>
  </si>
  <si>
    <t xml:space="preserve">Tausif Talukder</t>
  </si>
  <si>
    <t xml:space="preserve">01782744857</t>
  </si>
  <si>
    <t xml:space="preserve">tausif.talukder795@gmail.com</t>
  </si>
  <si>
    <t xml:space="preserve">L0155</t>
  </si>
  <si>
    <t xml:space="preserve">Mehedi Ahmed</t>
  </si>
  <si>
    <t xml:space="preserve">01803173109</t>
  </si>
  <si>
    <t xml:space="preserve">mehediahmed857@gmail.com</t>
  </si>
  <si>
    <t xml:space="preserve">L0156</t>
  </si>
  <si>
    <t xml:space="preserve">Jubayer Akond</t>
  </si>
  <si>
    <t xml:space="preserve">01401413811</t>
  </si>
  <si>
    <t xml:space="preserve">jubayerakond237@gmail.com</t>
  </si>
  <si>
    <t xml:space="preserve">L0157</t>
  </si>
  <si>
    <t xml:space="preserve">Hasib Karim</t>
  </si>
  <si>
    <t xml:space="preserve">01958556659</t>
  </si>
  <si>
    <t xml:space="preserve">hasib.karim577@gmail.com</t>
  </si>
  <si>
    <t xml:space="preserve">L0158</t>
  </si>
  <si>
    <t xml:space="preserve">01499210752</t>
  </si>
  <si>
    <t xml:space="preserve">nazmul.mahmud272@gmail.com</t>
  </si>
  <si>
    <t xml:space="preserve">L0159</t>
  </si>
  <si>
    <t xml:space="preserve">Mahmud Mahmud</t>
  </si>
  <si>
    <t xml:space="preserve">01655661390</t>
  </si>
  <si>
    <t xml:space="preserve">mahmudmahmud797@gmail.com</t>
  </si>
  <si>
    <t xml:space="preserve">L0160</t>
  </si>
  <si>
    <t xml:space="preserve">Hasib Hossain</t>
  </si>
  <si>
    <t xml:space="preserve">01341686227</t>
  </si>
  <si>
    <t xml:space="preserve">hasibhossain203@gmail.com</t>
  </si>
  <si>
    <t xml:space="preserve">L0161</t>
  </si>
  <si>
    <t xml:space="preserve">Sajid Sheikh</t>
  </si>
  <si>
    <t xml:space="preserve">01392703352</t>
  </si>
  <si>
    <t xml:space="preserve">sajidsheikh874@gmail.com</t>
  </si>
  <si>
    <t xml:space="preserve">L0162</t>
  </si>
  <si>
    <t xml:space="preserve">Mahmud Reza</t>
  </si>
  <si>
    <t xml:space="preserve">01398042043</t>
  </si>
  <si>
    <t xml:space="preserve">mahmudreza633@gmail.com</t>
  </si>
  <si>
    <t xml:space="preserve">L0163</t>
  </si>
  <si>
    <t xml:space="preserve">Rakib Rahman</t>
  </si>
  <si>
    <t xml:space="preserve">01400384576</t>
  </si>
  <si>
    <t xml:space="preserve">rakibrahman161@gmail.com</t>
  </si>
  <si>
    <t xml:space="preserve">L0164</t>
  </si>
  <si>
    <t xml:space="preserve">Nayeem Sarkar</t>
  </si>
  <si>
    <t xml:space="preserve">01636392649</t>
  </si>
  <si>
    <t xml:space="preserve">nayeem_sarkar460@gmail.com</t>
  </si>
  <si>
    <t xml:space="preserve">L0165</t>
  </si>
  <si>
    <t xml:space="preserve">Faisal Akond</t>
  </si>
  <si>
    <t xml:space="preserve">01805664742</t>
  </si>
  <si>
    <t xml:space="preserve">faisal.akond110@gmail.com</t>
  </si>
  <si>
    <t xml:space="preserve">L0166</t>
  </si>
  <si>
    <t xml:space="preserve">Jubayer Reza</t>
  </si>
  <si>
    <t xml:space="preserve">01746333127</t>
  </si>
  <si>
    <t xml:space="preserve">jubayerreza502@gmail.com</t>
  </si>
  <si>
    <t xml:space="preserve">L0167</t>
  </si>
  <si>
    <t xml:space="preserve">Sharmin Akhtar</t>
  </si>
  <si>
    <t xml:space="preserve">01508680347</t>
  </si>
  <si>
    <t xml:space="preserve">sharmin_akhtar906@gmail.com</t>
  </si>
  <si>
    <t xml:space="preserve">L0168</t>
  </si>
  <si>
    <t xml:space="preserve">Mim Chowdhury</t>
  </si>
  <si>
    <t xml:space="preserve">01871452111</t>
  </si>
  <si>
    <t xml:space="preserve">mimchowdhury461@gmail.com</t>
  </si>
  <si>
    <t xml:space="preserve">L0169</t>
  </si>
  <si>
    <t xml:space="preserve">Saiful Siddique</t>
  </si>
  <si>
    <t xml:space="preserve">01521230940</t>
  </si>
  <si>
    <t xml:space="preserve">saiful_siddique510@outlook.com</t>
  </si>
  <si>
    <t xml:space="preserve">L0170</t>
  </si>
  <si>
    <t xml:space="preserve">Rakib Reza</t>
  </si>
  <si>
    <t xml:space="preserve">01494510162</t>
  </si>
  <si>
    <t xml:space="preserve">rakib.reza689@gmail.com</t>
  </si>
  <si>
    <t xml:space="preserve">L0171</t>
  </si>
  <si>
    <t xml:space="preserve">Saiful Reza</t>
  </si>
  <si>
    <t xml:space="preserve">01433901981</t>
  </si>
  <si>
    <t xml:space="preserve">saiful_reza742@gmail.com</t>
  </si>
  <si>
    <t xml:space="preserve">L0172</t>
  </si>
  <si>
    <t xml:space="preserve">Sadia Akhtar</t>
  </si>
  <si>
    <t xml:space="preserve">01539660558</t>
  </si>
  <si>
    <t xml:space="preserve">sadiaakhtar218@gmail.com</t>
  </si>
  <si>
    <t xml:space="preserve">L0173</t>
  </si>
  <si>
    <t xml:space="preserve">01878576084</t>
  </si>
  <si>
    <t xml:space="preserve">riazmahmud743@gmail.com</t>
  </si>
  <si>
    <t xml:space="preserve">L0174</t>
  </si>
  <si>
    <t xml:space="preserve">Rakib Hasan</t>
  </si>
  <si>
    <t xml:space="preserve">01746173574</t>
  </si>
  <si>
    <t xml:space="preserve">rakib.hasan538@gmail.com</t>
  </si>
  <si>
    <t xml:space="preserve">L0175</t>
  </si>
  <si>
    <t xml:space="preserve">Shariar Hossain</t>
  </si>
  <si>
    <t xml:space="preserve">01776810409</t>
  </si>
  <si>
    <t xml:space="preserve">shariar.hossain342@gmail.com</t>
  </si>
  <si>
    <t xml:space="preserve">L0176</t>
  </si>
  <si>
    <t xml:space="preserve">Hasib Sarkar</t>
  </si>
  <si>
    <t xml:space="preserve">01849321495</t>
  </si>
  <si>
    <t xml:space="preserve">hasibsarkar455@gmail.com</t>
  </si>
  <si>
    <t xml:space="preserve">L0177</t>
  </si>
  <si>
    <t xml:space="preserve">Tausif Hossain</t>
  </si>
  <si>
    <t xml:space="preserve">01771747733</t>
  </si>
  <si>
    <t xml:space="preserve">tausif.hossain882@outlook.com</t>
  </si>
  <si>
    <t xml:space="preserve">L0178</t>
  </si>
  <si>
    <t xml:space="preserve">Nayeem Siddique</t>
  </si>
  <si>
    <t xml:space="preserve">01514876963</t>
  </si>
  <si>
    <t xml:space="preserve">nayeemsiddique250@gmail.com</t>
  </si>
  <si>
    <t xml:space="preserve">L0179</t>
  </si>
  <si>
    <t xml:space="preserve">Nabila Rahman</t>
  </si>
  <si>
    <t xml:space="preserve">01961919657</t>
  </si>
  <si>
    <t xml:space="preserve">nabilarahman677@gmail.com</t>
  </si>
  <si>
    <t xml:space="preserve">L0180</t>
  </si>
  <si>
    <t xml:space="preserve">01790986240</t>
  </si>
  <si>
    <t xml:space="preserve">faisal_akond923@gmail.com</t>
  </si>
  <si>
    <t xml:space="preserve">L0181</t>
  </si>
  <si>
    <t xml:space="preserve">01922010276</t>
  </si>
  <si>
    <t xml:space="preserve">saiful.sheikh87@gmail.com</t>
  </si>
  <si>
    <t xml:space="preserve">L0182</t>
  </si>
  <si>
    <t xml:space="preserve">Mim Reza</t>
  </si>
  <si>
    <t xml:space="preserve">01551971284</t>
  </si>
  <si>
    <t xml:space="preserve">mim_reza530@gmail.com</t>
  </si>
  <si>
    <t xml:space="preserve">L0183</t>
  </si>
  <si>
    <t xml:space="preserve">Nusrat Karim</t>
  </si>
  <si>
    <t xml:space="preserve">01809494079</t>
  </si>
  <si>
    <t xml:space="preserve">nusrat.karim587@gmail.com</t>
  </si>
  <si>
    <t xml:space="preserve">L0184</t>
  </si>
  <si>
    <t xml:space="preserve">Ishrat Ahmed</t>
  </si>
  <si>
    <t xml:space="preserve">01880512927</t>
  </si>
  <si>
    <t xml:space="preserve">ishrat_ahmed789@gmail.com</t>
  </si>
  <si>
    <t xml:space="preserve">L0185</t>
  </si>
  <si>
    <t xml:space="preserve">Anik Chowdhury</t>
  </si>
  <si>
    <t xml:space="preserve">01976580185</t>
  </si>
  <si>
    <t xml:space="preserve">anik_chowdhury626@outlook.com</t>
  </si>
  <si>
    <t xml:space="preserve">L0186</t>
  </si>
  <si>
    <t xml:space="preserve">Nahida Mahmud</t>
  </si>
  <si>
    <t xml:space="preserve">01575344300</t>
  </si>
  <si>
    <t xml:space="preserve">nahidamahmud95@gmail.com</t>
  </si>
  <si>
    <t xml:space="preserve">L0187</t>
  </si>
  <si>
    <t xml:space="preserve">01665421406</t>
  </si>
  <si>
    <t xml:space="preserve">tausif_hasan341@hotmail.com</t>
  </si>
  <si>
    <t xml:space="preserve">L0188</t>
  </si>
  <si>
    <t xml:space="preserve">Mizan Mahmud</t>
  </si>
  <si>
    <t xml:space="preserve">01320064256</t>
  </si>
  <si>
    <t xml:space="preserve">mizanmahmud4@gmail.com</t>
  </si>
  <si>
    <t xml:space="preserve">L0189</t>
  </si>
  <si>
    <t xml:space="preserve">01651743280</t>
  </si>
  <si>
    <t xml:space="preserve">rifa_pramanik677@gmail.com</t>
  </si>
  <si>
    <t xml:space="preserve">L0190</t>
  </si>
  <si>
    <t xml:space="preserve">Tausif Khan</t>
  </si>
  <si>
    <t xml:space="preserve">01905061387</t>
  </si>
  <si>
    <t xml:space="preserve">tausifkhan892@outlook.com</t>
  </si>
  <si>
    <t xml:space="preserve">L0191</t>
  </si>
  <si>
    <t xml:space="preserve">01779931365</t>
  </si>
  <si>
    <t xml:space="preserve">tarekkarim695@gmail.com</t>
  </si>
  <si>
    <t xml:space="preserve">L0192</t>
  </si>
  <si>
    <t xml:space="preserve">Fahim Akond</t>
  </si>
  <si>
    <t xml:space="preserve">01620710021</t>
  </si>
  <si>
    <t xml:space="preserve">fahimakond668@gmail.com</t>
  </si>
  <si>
    <t xml:space="preserve">L0193</t>
  </si>
  <si>
    <t xml:space="preserve">Saiful Pramanik</t>
  </si>
  <si>
    <t xml:space="preserve">01795883734</t>
  </si>
  <si>
    <t xml:space="preserve">saiful.pramanik199@gmail.com</t>
  </si>
  <si>
    <t xml:space="preserve">L0194</t>
  </si>
  <si>
    <t xml:space="preserve">Polash Pramanik</t>
  </si>
  <si>
    <t xml:space="preserve">01579956353</t>
  </si>
  <si>
    <t xml:space="preserve">polash.pramanik334@gmail.com</t>
  </si>
  <si>
    <t xml:space="preserve">L0195</t>
  </si>
  <si>
    <t xml:space="preserve">Towhid Hasan</t>
  </si>
  <si>
    <t xml:space="preserve">01777625349</t>
  </si>
  <si>
    <t xml:space="preserve">towhid.hasan809@yahoo.com</t>
  </si>
  <si>
    <t xml:space="preserve">L0196</t>
  </si>
  <si>
    <t xml:space="preserve">Rabeya Akond</t>
  </si>
  <si>
    <t xml:space="preserve">01760078068</t>
  </si>
  <si>
    <t xml:space="preserve">rabeya_akond491@yahoo.com</t>
  </si>
  <si>
    <t xml:space="preserve">L0197</t>
  </si>
  <si>
    <t xml:space="preserve">Shakil Talukder</t>
  </si>
  <si>
    <t xml:space="preserve">01662570165</t>
  </si>
  <si>
    <t xml:space="preserve">shakiltalukder34@gmail.com</t>
  </si>
  <si>
    <t xml:space="preserve">L0198</t>
  </si>
  <si>
    <t xml:space="preserve">01632538179</t>
  </si>
  <si>
    <t xml:space="preserve">saifulreza215@yahoo.com</t>
  </si>
  <si>
    <t xml:space="preserve">L0199</t>
  </si>
  <si>
    <t xml:space="preserve">Sumon Mollah</t>
  </si>
  <si>
    <t xml:space="preserve">01737116241</t>
  </si>
  <si>
    <t xml:space="preserve">sumon.mollah169@gmail.com</t>
  </si>
  <si>
    <t xml:space="preserve">L0200</t>
  </si>
  <si>
    <t xml:space="preserve">Sabbir Islam</t>
  </si>
  <si>
    <t xml:space="preserve">01557988774</t>
  </si>
  <si>
    <t xml:space="preserve">sabbirislam136@outlook.com</t>
  </si>
  <si>
    <t xml:space="preserve">L0201</t>
  </si>
  <si>
    <t xml:space="preserve">Shariar Mahmud</t>
  </si>
  <si>
    <t xml:space="preserve">01427452380</t>
  </si>
  <si>
    <t xml:space="preserve">shariarmahmud325@hotmail.com</t>
  </si>
  <si>
    <t xml:space="preserve">L0202</t>
  </si>
  <si>
    <t xml:space="preserve">Rifat Sheikh</t>
  </si>
  <si>
    <t xml:space="preserve">01529751702</t>
  </si>
  <si>
    <t xml:space="preserve">rifatsheikh565@gmail.com</t>
  </si>
  <si>
    <t xml:space="preserve">L0203</t>
  </si>
  <si>
    <t xml:space="preserve">Jubayer Karim</t>
  </si>
  <si>
    <t xml:space="preserve">01556265650</t>
  </si>
  <si>
    <t xml:space="preserve">jubayer_karim354@gmail.com</t>
  </si>
  <si>
    <t xml:space="preserve">L0204</t>
  </si>
  <si>
    <t xml:space="preserve">Lubna Rahman</t>
  </si>
  <si>
    <t xml:space="preserve">01461064628</t>
  </si>
  <si>
    <t xml:space="preserve">lubna_rahman728@gmail.com</t>
  </si>
  <si>
    <t xml:space="preserve">L0205</t>
  </si>
  <si>
    <t xml:space="preserve">Maliha Chowdhury</t>
  </si>
  <si>
    <t xml:space="preserve">01330147195</t>
  </si>
  <si>
    <t xml:space="preserve">malihachowdhury493@gmail.com</t>
  </si>
  <si>
    <t xml:space="preserve">L0206</t>
  </si>
  <si>
    <t xml:space="preserve">Rifa Khan</t>
  </si>
  <si>
    <t xml:space="preserve">01621928554</t>
  </si>
  <si>
    <t xml:space="preserve">rifa_khan702@gmail.com</t>
  </si>
  <si>
    <t xml:space="preserve">L0207</t>
  </si>
  <si>
    <t xml:space="preserve">01616711207</t>
  </si>
  <si>
    <t xml:space="preserve">nazmul_akond320@gmail.com</t>
  </si>
  <si>
    <t xml:space="preserve">L0208</t>
  </si>
  <si>
    <t xml:space="preserve">Rifat Reza</t>
  </si>
  <si>
    <t xml:space="preserve">01731089071</t>
  </si>
  <si>
    <t xml:space="preserve">rifat_reza45@gmail.com</t>
  </si>
  <si>
    <t xml:space="preserve">L0209</t>
  </si>
  <si>
    <t xml:space="preserve">Rumman Khan</t>
  </si>
  <si>
    <t xml:space="preserve">01608334280</t>
  </si>
  <si>
    <t xml:space="preserve">rummankhan102@hotmail.com</t>
  </si>
  <si>
    <t xml:space="preserve">L0210</t>
  </si>
  <si>
    <t xml:space="preserve">Rifa Mollah</t>
  </si>
  <si>
    <t xml:space="preserve">01971647947</t>
  </si>
  <si>
    <t xml:space="preserve">rifa.mollah568@gmail.com</t>
  </si>
  <si>
    <t xml:space="preserve">L0211</t>
  </si>
  <si>
    <t xml:space="preserve">Tanzila Hasan</t>
  </si>
  <si>
    <t xml:space="preserve">01753539613</t>
  </si>
  <si>
    <t xml:space="preserve">tanzila_hasan743@gmail.com</t>
  </si>
  <si>
    <t xml:space="preserve">L0212</t>
  </si>
  <si>
    <t xml:space="preserve">Rumman Akond</t>
  </si>
  <si>
    <t xml:space="preserve">01770269524</t>
  </si>
  <si>
    <t xml:space="preserve">rummanakond639@gmail.com</t>
  </si>
  <si>
    <t xml:space="preserve">L0213</t>
  </si>
  <si>
    <t xml:space="preserve">Rumman Mondol</t>
  </si>
  <si>
    <t xml:space="preserve">01884276246</t>
  </si>
  <si>
    <t xml:space="preserve">rumman_mondol783@gmail.com</t>
  </si>
  <si>
    <t xml:space="preserve">L0214</t>
  </si>
  <si>
    <t xml:space="preserve">Fahim Sheikh</t>
  </si>
  <si>
    <t xml:space="preserve">01656165565</t>
  </si>
  <si>
    <t xml:space="preserve">fahim.sheikh678@gmail.com</t>
  </si>
  <si>
    <t xml:space="preserve">L0215</t>
  </si>
  <si>
    <t xml:space="preserve">Riaz Akond</t>
  </si>
  <si>
    <t xml:space="preserve">01671357852</t>
  </si>
  <si>
    <t xml:space="preserve">riazakond307@gmail.com</t>
  </si>
  <si>
    <t xml:space="preserve">L0216</t>
  </si>
  <si>
    <t xml:space="preserve">Sabbir Rahman</t>
  </si>
  <si>
    <t xml:space="preserve">01648468536</t>
  </si>
  <si>
    <t xml:space="preserve">sabbir_rahman258@gmail.com</t>
  </si>
  <si>
    <t xml:space="preserve">L0217</t>
  </si>
  <si>
    <t xml:space="preserve">Rumman Sheikh</t>
  </si>
  <si>
    <t xml:space="preserve">01323246651</t>
  </si>
  <si>
    <t xml:space="preserve">rummansheikh209@outlook.com</t>
  </si>
  <si>
    <t xml:space="preserve">L0218</t>
  </si>
  <si>
    <t xml:space="preserve">Riaz Chowdhury</t>
  </si>
  <si>
    <t xml:space="preserve">01507001594</t>
  </si>
  <si>
    <t xml:space="preserve">riaz.chowdhury923@hotmail.com</t>
  </si>
  <si>
    <t xml:space="preserve">L0219</t>
  </si>
  <si>
    <t xml:space="preserve">01636321234</t>
  </si>
  <si>
    <t xml:space="preserve">nusrat_siddique419@gmail.com</t>
  </si>
  <si>
    <t xml:space="preserve">L0220</t>
  </si>
  <si>
    <t xml:space="preserve">Sabbir Sheikh</t>
  </si>
  <si>
    <t xml:space="preserve">01634864518</t>
  </si>
  <si>
    <t xml:space="preserve">sabbir.sheikh879@gmail.com</t>
  </si>
  <si>
    <t xml:space="preserve">L0221</t>
  </si>
  <si>
    <t xml:space="preserve">Asif Mahmud</t>
  </si>
  <si>
    <t xml:space="preserve">01561248156</t>
  </si>
  <si>
    <t xml:space="preserve">asifmahmud747@yahoo.com</t>
  </si>
  <si>
    <t xml:space="preserve">L0222</t>
  </si>
  <si>
    <t xml:space="preserve">Rifat Ahmed</t>
  </si>
  <si>
    <t xml:space="preserve">01372429543</t>
  </si>
  <si>
    <t xml:space="preserve">rifat.ahmed425@gmail.com</t>
  </si>
  <si>
    <t xml:space="preserve">L0223</t>
  </si>
  <si>
    <t xml:space="preserve">Asif Akond</t>
  </si>
  <si>
    <t xml:space="preserve">01467713334</t>
  </si>
  <si>
    <t xml:space="preserve">asif_akond765@gmail.com</t>
  </si>
  <si>
    <t xml:space="preserve">L0224</t>
  </si>
  <si>
    <t xml:space="preserve">Polash Hasan</t>
  </si>
  <si>
    <t xml:space="preserve">01336694118</t>
  </si>
  <si>
    <t xml:space="preserve">polash.hasan54@gmail.com</t>
  </si>
  <si>
    <t xml:space="preserve">L0225</t>
  </si>
  <si>
    <t xml:space="preserve">Rashed Mollah</t>
  </si>
  <si>
    <t xml:space="preserve">01321586241</t>
  </si>
  <si>
    <t xml:space="preserve">rashed_mollah46@hotmail.com</t>
  </si>
  <si>
    <t xml:space="preserve">L0226</t>
  </si>
  <si>
    <t xml:space="preserve">01732074276</t>
  </si>
  <si>
    <t xml:space="preserve">mizan.mahmud917@hotmail.com</t>
  </si>
  <si>
    <t xml:space="preserve">L0227</t>
  </si>
  <si>
    <t xml:space="preserve">Nayeem Sheikh</t>
  </si>
  <si>
    <t xml:space="preserve">01737150416</t>
  </si>
  <si>
    <t xml:space="preserve">nayeem_sheikh605@hotmail.com</t>
  </si>
  <si>
    <t xml:space="preserve">L0228</t>
  </si>
  <si>
    <t xml:space="preserve">Sumon Islam</t>
  </si>
  <si>
    <t xml:space="preserve">01545018961</t>
  </si>
  <si>
    <t xml:space="preserve">sumon_islam262@gmail.com</t>
  </si>
  <si>
    <t xml:space="preserve">L0229</t>
  </si>
  <si>
    <t xml:space="preserve">01374996165</t>
  </si>
  <si>
    <t xml:space="preserve">nabilarahman191@gmail.com</t>
  </si>
  <si>
    <t xml:space="preserve">L0230</t>
  </si>
  <si>
    <t xml:space="preserve">Imran Mondol</t>
  </si>
  <si>
    <t xml:space="preserve">01408108186</t>
  </si>
  <si>
    <t xml:space="preserve">imran_mondol97@gmail.com</t>
  </si>
  <si>
    <t xml:space="preserve">L0231</t>
  </si>
  <si>
    <t xml:space="preserve">01623219416</t>
  </si>
  <si>
    <t xml:space="preserve">mizanmahmud19@gmail.com</t>
  </si>
  <si>
    <t xml:space="preserve">L0232</t>
  </si>
  <si>
    <t xml:space="preserve">Mehedi Pramanik</t>
  </si>
  <si>
    <t xml:space="preserve">01603723683</t>
  </si>
  <si>
    <t xml:space="preserve">mehedi.pramanik309@yahoo.com</t>
  </si>
  <si>
    <t xml:space="preserve">L0233</t>
  </si>
  <si>
    <t xml:space="preserve">Towhid Ahmed</t>
  </si>
  <si>
    <t xml:space="preserve">01484076789</t>
  </si>
  <si>
    <t xml:space="preserve">towhidahmed627@hotmail.com</t>
  </si>
  <si>
    <t xml:space="preserve">L0234</t>
  </si>
  <si>
    <t xml:space="preserve">Rifa Karim</t>
  </si>
  <si>
    <t xml:space="preserve">01459724665</t>
  </si>
  <si>
    <t xml:space="preserve">rifa_karim819@hotmail.com</t>
  </si>
  <si>
    <t xml:space="preserve">L0235</t>
  </si>
  <si>
    <t xml:space="preserve">Sajid Sarkar</t>
  </si>
  <si>
    <t xml:space="preserve">01715619318</t>
  </si>
  <si>
    <t xml:space="preserve">sajid.sarkar499@gmail.com</t>
  </si>
  <si>
    <t xml:space="preserve">L0236</t>
  </si>
  <si>
    <t xml:space="preserve">Nayeem Hossain</t>
  </si>
  <si>
    <t xml:space="preserve">01781213524</t>
  </si>
  <si>
    <t xml:space="preserve">nayeemhossain453@yahoo.com</t>
  </si>
  <si>
    <t xml:space="preserve">L0237</t>
  </si>
  <si>
    <t xml:space="preserve">Polash Khan</t>
  </si>
  <si>
    <t xml:space="preserve">01686326667</t>
  </si>
  <si>
    <t xml:space="preserve">polashkhan814@gmail.com</t>
  </si>
  <si>
    <t xml:space="preserve">L0238</t>
  </si>
  <si>
    <t xml:space="preserve">Mim Islam</t>
  </si>
  <si>
    <t xml:space="preserve">01368455048</t>
  </si>
  <si>
    <t xml:space="preserve">mimislam943@gmail.com</t>
  </si>
  <si>
    <t xml:space="preserve">L0239</t>
  </si>
  <si>
    <t xml:space="preserve">Mahbub Hasan</t>
  </si>
  <si>
    <t xml:space="preserve">01448520089</t>
  </si>
  <si>
    <t xml:space="preserve">mahbub_hasan248@outlook.com</t>
  </si>
  <si>
    <t xml:space="preserve">L0240</t>
  </si>
  <si>
    <t xml:space="preserve">Towhid Mondol</t>
  </si>
  <si>
    <t xml:space="preserve">01693544926</t>
  </si>
  <si>
    <t xml:space="preserve">towhidmondol756@gmail.com</t>
  </si>
  <si>
    <t xml:space="preserve">L0241</t>
  </si>
  <si>
    <t xml:space="preserve">01376228277</t>
  </si>
  <si>
    <t xml:space="preserve">tarek.hasan992@yahoo.com</t>
  </si>
  <si>
    <t xml:space="preserve">L0242</t>
  </si>
  <si>
    <t xml:space="preserve">Farzana Hasan</t>
  </si>
  <si>
    <t xml:space="preserve">01460443270</t>
  </si>
  <si>
    <t xml:space="preserve">farzana.hasan561@gmail.com</t>
  </si>
  <si>
    <t xml:space="preserve">L0243</t>
  </si>
  <si>
    <t xml:space="preserve">Tanzila Pramanik</t>
  </si>
  <si>
    <t xml:space="preserve">01358074120</t>
  </si>
  <si>
    <t xml:space="preserve">tanzilapramanik646@yahoo.com</t>
  </si>
  <si>
    <t xml:space="preserve">L0244</t>
  </si>
  <si>
    <t xml:space="preserve">Nazmul Khan</t>
  </si>
  <si>
    <t xml:space="preserve">01318956907</t>
  </si>
  <si>
    <t xml:space="preserve">nazmul.khan349@gmail.com</t>
  </si>
  <si>
    <t xml:space="preserve">L0245</t>
  </si>
  <si>
    <t xml:space="preserve">Polash Mondol</t>
  </si>
  <si>
    <t xml:space="preserve">01946103399</t>
  </si>
  <si>
    <t xml:space="preserve">polash.mondol505@gmail.com</t>
  </si>
  <si>
    <t xml:space="preserve">L0246</t>
  </si>
  <si>
    <t xml:space="preserve">Shakil Mahmud</t>
  </si>
  <si>
    <t xml:space="preserve">01625823868</t>
  </si>
  <si>
    <t xml:space="preserve">shakil_mahmud43@gmail.com</t>
  </si>
  <si>
    <t xml:space="preserve">L0247</t>
  </si>
  <si>
    <t xml:space="preserve">01628463985</t>
  </si>
  <si>
    <t xml:space="preserve">mizanreza969@gmail.com</t>
  </si>
  <si>
    <t xml:space="preserve">L0248</t>
  </si>
  <si>
    <t xml:space="preserve">Rumman Talukder</t>
  </si>
  <si>
    <t xml:space="preserve">01618071569</t>
  </si>
  <si>
    <t xml:space="preserve">rumman_talukder397@gmail.com</t>
  </si>
  <si>
    <t xml:space="preserve">L0249</t>
  </si>
  <si>
    <t xml:space="preserve">Saiful Ahmed</t>
  </si>
  <si>
    <t xml:space="preserve">01593036149</t>
  </si>
  <si>
    <t xml:space="preserve">saifulahmed506@gmail.com</t>
  </si>
  <si>
    <t xml:space="preserve">L0250</t>
  </si>
  <si>
    <t xml:space="preserve">01306056641</t>
  </si>
  <si>
    <t xml:space="preserve">anikakond531@gmail.com</t>
  </si>
  <si>
    <t xml:space="preserve">L0251</t>
  </si>
  <si>
    <t xml:space="preserve">Rumman Hossain</t>
  </si>
  <si>
    <t xml:space="preserve">01510760954</t>
  </si>
  <si>
    <t xml:space="preserve">rumman.hossain111@gmail.com</t>
  </si>
  <si>
    <t xml:space="preserve">L0252</t>
  </si>
  <si>
    <t xml:space="preserve">Tasnim Bhuiyan</t>
  </si>
  <si>
    <t xml:space="preserve">01561108046</t>
  </si>
  <si>
    <t xml:space="preserve">tasnim_bhuiyan99@gmail.com</t>
  </si>
  <si>
    <t xml:space="preserve">L0253</t>
  </si>
  <si>
    <t xml:space="preserve">Polash Reza</t>
  </si>
  <si>
    <t xml:space="preserve">01428456797</t>
  </si>
  <si>
    <t xml:space="preserve">polash.reza249@gmail.com</t>
  </si>
  <si>
    <t xml:space="preserve">L0254</t>
  </si>
  <si>
    <t xml:space="preserve">Faisal Sarkar</t>
  </si>
  <si>
    <t xml:space="preserve">01353331537</t>
  </si>
  <si>
    <t xml:space="preserve">faisalsarkar709@hotmail.com</t>
  </si>
  <si>
    <t xml:space="preserve">L0255</t>
  </si>
  <si>
    <t xml:space="preserve">Sumon Akond</t>
  </si>
  <si>
    <t xml:space="preserve">01862050150</t>
  </si>
  <si>
    <t xml:space="preserve">sumonakond118@gmail.com</t>
  </si>
  <si>
    <t xml:space="preserve">L0256</t>
  </si>
  <si>
    <t xml:space="preserve">Mahbub Akond</t>
  </si>
  <si>
    <t xml:space="preserve">01753473552</t>
  </si>
  <si>
    <t xml:space="preserve">mahbubakond819@hotmail.com</t>
  </si>
  <si>
    <t xml:space="preserve">L0257</t>
  </si>
  <si>
    <t xml:space="preserve">Nusrat Khan</t>
  </si>
  <si>
    <t xml:space="preserve">01889731791</t>
  </si>
  <si>
    <t xml:space="preserve">nusrat.khan521@gmail.com</t>
  </si>
  <si>
    <t xml:space="preserve">L0258</t>
  </si>
  <si>
    <t xml:space="preserve">Farhana Mollah</t>
  </si>
  <si>
    <t xml:space="preserve">01392548121</t>
  </si>
  <si>
    <t xml:space="preserve">farhana_mollah456@gmail.com</t>
  </si>
  <si>
    <t xml:space="preserve">L0259</t>
  </si>
  <si>
    <t xml:space="preserve">Imran Talukder</t>
  </si>
  <si>
    <t xml:space="preserve">01711508353</t>
  </si>
  <si>
    <t xml:space="preserve">imrantalukder338@gmail.com</t>
  </si>
  <si>
    <t xml:space="preserve">L0260</t>
  </si>
  <si>
    <t xml:space="preserve">Rumman Mahmud</t>
  </si>
  <si>
    <t xml:space="preserve">01663337389</t>
  </si>
  <si>
    <t xml:space="preserve">rummanmahmud776@gmail.com</t>
  </si>
  <si>
    <t xml:space="preserve">L0261</t>
  </si>
  <si>
    <t xml:space="preserve">Nahida Rahman</t>
  </si>
  <si>
    <t xml:space="preserve">01684590902</t>
  </si>
  <si>
    <t xml:space="preserve">nahida.rahman976@hotmail.com</t>
  </si>
  <si>
    <t xml:space="preserve">L0262</t>
  </si>
  <si>
    <t xml:space="preserve">Shariar Reza</t>
  </si>
  <si>
    <t xml:space="preserve">01831643348</t>
  </si>
  <si>
    <t xml:space="preserve">shariar.reza466@gmail.com</t>
  </si>
  <si>
    <t xml:space="preserve">L0263</t>
  </si>
  <si>
    <t xml:space="preserve">Mehedi Bhuiyan</t>
  </si>
  <si>
    <t xml:space="preserve">01574302716</t>
  </si>
  <si>
    <t xml:space="preserve">mehedibhuiyan827@gmail.com</t>
  </si>
  <si>
    <t xml:space="preserve">L0264</t>
  </si>
  <si>
    <t xml:space="preserve">Tarek Pramanik</t>
  </si>
  <si>
    <t xml:space="preserve">01591603248</t>
  </si>
  <si>
    <t xml:space="preserve">tarek_pramanik683@outlook.com</t>
  </si>
  <si>
    <t xml:space="preserve">L0265</t>
  </si>
  <si>
    <t xml:space="preserve">01636004125</t>
  </si>
  <si>
    <t xml:space="preserve">anikhasan767@gmail.com</t>
  </si>
  <si>
    <t xml:space="preserve">L0266</t>
  </si>
  <si>
    <t xml:space="preserve">Tanvir Sheikh</t>
  </si>
  <si>
    <t xml:space="preserve">01783708164</t>
  </si>
  <si>
    <t xml:space="preserve">tanvir_sheikh54@gmail.com</t>
  </si>
  <si>
    <t xml:space="preserve">L0267</t>
  </si>
  <si>
    <t xml:space="preserve">Asif Hasan</t>
  </si>
  <si>
    <t xml:space="preserve">01983938661</t>
  </si>
  <si>
    <t xml:space="preserve">asif.hasan219@gmail.com</t>
  </si>
  <si>
    <t xml:space="preserve">L0268</t>
  </si>
  <si>
    <t xml:space="preserve">Rakib Siddique</t>
  </si>
  <si>
    <t xml:space="preserve">01795625257</t>
  </si>
  <si>
    <t xml:space="preserve">rakib.siddique344@gmail.com</t>
  </si>
  <si>
    <t xml:space="preserve">L0269</t>
  </si>
  <si>
    <t xml:space="preserve">Mim Siddique</t>
  </si>
  <si>
    <t xml:space="preserve">01597524508</t>
  </si>
  <si>
    <t xml:space="preserve">mim_siddique664@yahoo.com</t>
  </si>
  <si>
    <t xml:space="preserve">L0270</t>
  </si>
  <si>
    <t xml:space="preserve">Mahmud Bhuiyan</t>
  </si>
  <si>
    <t xml:space="preserve">01812983381</t>
  </si>
  <si>
    <t xml:space="preserve">mahmud_bhuiyan743@gmail.com</t>
  </si>
  <si>
    <t xml:space="preserve">L0271</t>
  </si>
  <si>
    <t xml:space="preserve">Sajid Karim</t>
  </si>
  <si>
    <t xml:space="preserve">01766149828</t>
  </si>
  <si>
    <t xml:space="preserve">sajidkarim180@gmail.com</t>
  </si>
  <si>
    <t xml:space="preserve">L0272</t>
  </si>
  <si>
    <t xml:space="preserve">Rifat Sarkar</t>
  </si>
  <si>
    <t xml:space="preserve">01760169236</t>
  </si>
  <si>
    <t xml:space="preserve">rifat_sarkar790@outlook.com</t>
  </si>
  <si>
    <t xml:space="preserve">L0273</t>
  </si>
  <si>
    <t xml:space="preserve">Hasib Pramanik</t>
  </si>
  <si>
    <t xml:space="preserve">01520116691</t>
  </si>
  <si>
    <t xml:space="preserve">hasibpramanik932@gmail.com</t>
  </si>
  <si>
    <t xml:space="preserve">L0274</t>
  </si>
  <si>
    <t xml:space="preserve">01727011686</t>
  </si>
  <si>
    <t xml:space="preserve">mizanakhtar296@yahoo.com</t>
  </si>
  <si>
    <t xml:space="preserve">L0275</t>
  </si>
  <si>
    <t xml:space="preserve">Nayeem Chowdhury</t>
  </si>
  <si>
    <t xml:space="preserve">01761415093</t>
  </si>
  <si>
    <t xml:space="preserve">nayeem_chowdhury497@gmail.com</t>
  </si>
  <si>
    <t xml:space="preserve">L0276</t>
  </si>
  <si>
    <t xml:space="preserve">Imran Mahmud</t>
  </si>
  <si>
    <t xml:space="preserve">01856690551</t>
  </si>
  <si>
    <t xml:space="preserve">imran.mahmud468@outlook.com</t>
  </si>
  <si>
    <t xml:space="preserve">L0277</t>
  </si>
  <si>
    <t xml:space="preserve">Mizan Islam</t>
  </si>
  <si>
    <t xml:space="preserve">01557397691</t>
  </si>
  <si>
    <t xml:space="preserve">mizan_islam439@hotmail.com</t>
  </si>
  <si>
    <t xml:space="preserve">L0278</t>
  </si>
  <si>
    <t xml:space="preserve">01433321160</t>
  </si>
  <si>
    <t xml:space="preserve">rifa.khan952@hotmail.com</t>
  </si>
  <si>
    <t xml:space="preserve">L0279</t>
  </si>
  <si>
    <t xml:space="preserve">Mahbuba Karim</t>
  </si>
  <si>
    <t xml:space="preserve">01386334141</t>
  </si>
  <si>
    <t xml:space="preserve">mahbuba.karim92@gmail.com</t>
  </si>
  <si>
    <t xml:space="preserve">L0280</t>
  </si>
  <si>
    <t xml:space="preserve">Sajid Khan</t>
  </si>
  <si>
    <t xml:space="preserve">01475243772</t>
  </si>
  <si>
    <t xml:space="preserve">sajidkhan291@gmail.com</t>
  </si>
  <si>
    <t xml:space="preserve">L0281</t>
  </si>
  <si>
    <t xml:space="preserve">01502764208</t>
  </si>
  <si>
    <t xml:space="preserve">shariar_hossain346@gmail.com</t>
  </si>
  <si>
    <t xml:space="preserve">L0282</t>
  </si>
  <si>
    <t xml:space="preserve">01833305912</t>
  </si>
  <si>
    <t xml:space="preserve">nayeem_siddique974@hotmail.com</t>
  </si>
  <si>
    <t xml:space="preserve">L0283</t>
  </si>
  <si>
    <t xml:space="preserve">Mehedi Hossain</t>
  </si>
  <si>
    <t xml:space="preserve">01617647501</t>
  </si>
  <si>
    <t xml:space="preserve">mehedi.hossain85@gmail.com</t>
  </si>
  <si>
    <t xml:space="preserve">L0284</t>
  </si>
  <si>
    <t xml:space="preserve">01768887189</t>
  </si>
  <si>
    <t xml:space="preserve">rashedmondol731@yahoo.com</t>
  </si>
  <si>
    <t xml:space="preserve">L0285</t>
  </si>
  <si>
    <t xml:space="preserve">01860340848</t>
  </si>
  <si>
    <t xml:space="preserve">rumman_hasan144@gmail.com</t>
  </si>
  <si>
    <t xml:space="preserve">L0286</t>
  </si>
  <si>
    <t xml:space="preserve">Hasib Mollah</t>
  </si>
  <si>
    <t xml:space="preserve">01867146283</t>
  </si>
  <si>
    <t xml:space="preserve">hasib.mollah645@yahoo.com</t>
  </si>
  <si>
    <t xml:space="preserve">L0287</t>
  </si>
  <si>
    <t xml:space="preserve">Maliha Mollah</t>
  </si>
  <si>
    <t xml:space="preserve">01923401636</t>
  </si>
  <si>
    <t xml:space="preserve">maliha.mollah802@hotmail.com</t>
  </si>
  <si>
    <t xml:space="preserve">L0288</t>
  </si>
  <si>
    <t xml:space="preserve">Anik Sarkar</t>
  </si>
  <si>
    <t xml:space="preserve">01392408222</t>
  </si>
  <si>
    <t xml:space="preserve">anik_sarkar582@yahoo.com</t>
  </si>
  <si>
    <t xml:space="preserve">L0289</t>
  </si>
  <si>
    <t xml:space="preserve">Anik Mollah</t>
  </si>
  <si>
    <t xml:space="preserve">01611131290</t>
  </si>
  <si>
    <t xml:space="preserve">anik.mollah762@gmail.com</t>
  </si>
  <si>
    <t xml:space="preserve">L0290</t>
  </si>
  <si>
    <t xml:space="preserve">Sumaiya Akhtar</t>
  </si>
  <si>
    <t xml:space="preserve">01689097283</t>
  </si>
  <si>
    <t xml:space="preserve">sumaiya.akhtar77@gmail.com</t>
  </si>
  <si>
    <t xml:space="preserve">L0291</t>
  </si>
  <si>
    <t xml:space="preserve">01407970509</t>
  </si>
  <si>
    <t xml:space="preserve">nayeem_hossain337@gmail.com</t>
  </si>
  <si>
    <t xml:space="preserve">L0292</t>
  </si>
  <si>
    <t xml:space="preserve">01572256053</t>
  </si>
  <si>
    <t xml:space="preserve">nayeem.chowdhury195@gmail.com</t>
  </si>
  <si>
    <t xml:space="preserve">L0293</t>
  </si>
  <si>
    <t xml:space="preserve">01702258030</t>
  </si>
  <si>
    <t xml:space="preserve">towhidbhuiyan850@gmail.com</t>
  </si>
  <si>
    <t xml:space="preserve">L0294</t>
  </si>
  <si>
    <t xml:space="preserve">01839231260</t>
  </si>
  <si>
    <t xml:space="preserve">sumaiya_akhtar197@hotmail.com</t>
  </si>
  <si>
    <t xml:space="preserve">L0295</t>
  </si>
  <si>
    <t xml:space="preserve">Jubayer Hasan</t>
  </si>
  <si>
    <t xml:space="preserve">01705347491</t>
  </si>
  <si>
    <t xml:space="preserve">jubayer_hasan190@gmail.com</t>
  </si>
  <si>
    <t xml:space="preserve">L0296</t>
  </si>
  <si>
    <t xml:space="preserve">Sumon Sarkar</t>
  </si>
  <si>
    <t xml:space="preserve">01433711895</t>
  </si>
  <si>
    <t xml:space="preserve">sumon_sarkar743@gmail.com</t>
  </si>
  <si>
    <t xml:space="preserve">L0297</t>
  </si>
  <si>
    <t xml:space="preserve">Nazmul Islam</t>
  </si>
  <si>
    <t xml:space="preserve">01924090367</t>
  </si>
  <si>
    <t xml:space="preserve">nazmulislam546@outlook.com</t>
  </si>
  <si>
    <t xml:space="preserve">L0298</t>
  </si>
  <si>
    <t xml:space="preserve">01723083402</t>
  </si>
  <si>
    <t xml:space="preserve">rabeya_talukder950@gmail.com</t>
  </si>
  <si>
    <t xml:space="preserve">L0299</t>
  </si>
  <si>
    <t xml:space="preserve">Tasnim Karim</t>
  </si>
  <si>
    <t xml:space="preserve">01924089164</t>
  </si>
  <si>
    <t xml:space="preserve">tasnimkarim650@gmail.com</t>
  </si>
  <si>
    <t xml:space="preserve">L0300</t>
  </si>
  <si>
    <t xml:space="preserve">Rifat Karim</t>
  </si>
  <si>
    <t xml:space="preserve">01742269312</t>
  </si>
  <si>
    <t xml:space="preserve">rifat.karim437@gmail.com</t>
  </si>
  <si>
    <t xml:space="preserve">L0301</t>
  </si>
  <si>
    <t xml:space="preserve">Nabila Khan</t>
  </si>
  <si>
    <t xml:space="preserve">01785132797</t>
  </si>
  <si>
    <t xml:space="preserve">nabila.khan315@gmail.com</t>
  </si>
  <si>
    <t xml:space="preserve">L0302</t>
  </si>
  <si>
    <t xml:space="preserve">01517213145</t>
  </si>
  <si>
    <t xml:space="preserve">imran.sheikh631@gmail.com</t>
  </si>
  <si>
    <t xml:space="preserve">L0303</t>
  </si>
  <si>
    <t xml:space="preserve">Rashed Rahman</t>
  </si>
  <si>
    <t xml:space="preserve">01602252677</t>
  </si>
  <si>
    <t xml:space="preserve">rashed.rahman116@gmail.com</t>
  </si>
  <si>
    <t xml:space="preserve">L0304</t>
  </si>
  <si>
    <t xml:space="preserve">Mahbuba Islam</t>
  </si>
  <si>
    <t xml:space="preserve">01861968931</t>
  </si>
  <si>
    <t xml:space="preserve">mahbuba.islam371@gmail.com</t>
  </si>
  <si>
    <t xml:space="preserve">L0305</t>
  </si>
  <si>
    <t xml:space="preserve">Sumaiya Mollah</t>
  </si>
  <si>
    <t xml:space="preserve">01526065019</t>
  </si>
  <si>
    <t xml:space="preserve">sumaiya.mollah489@outlook.com</t>
  </si>
  <si>
    <t xml:space="preserve">L0306</t>
  </si>
  <si>
    <t xml:space="preserve">Sumaiya Islam</t>
  </si>
  <si>
    <t xml:space="preserve">01509282066</t>
  </si>
  <si>
    <t xml:space="preserve">sumaiyaislam971@outlook.com</t>
  </si>
  <si>
    <t xml:space="preserve">L0307</t>
  </si>
  <si>
    <t xml:space="preserve">01356620563</t>
  </si>
  <si>
    <t xml:space="preserve">mizan_mahmud112@gmail.com</t>
  </si>
  <si>
    <t xml:space="preserve">L0308</t>
  </si>
  <si>
    <t xml:space="preserve">Rumman Bhuiyan</t>
  </si>
  <si>
    <t xml:space="preserve">01754683565</t>
  </si>
  <si>
    <t xml:space="preserve">rumman.bhuiyan720@gmail.com</t>
  </si>
  <si>
    <t xml:space="preserve">L0309</t>
  </si>
  <si>
    <t xml:space="preserve">Tausif Mondol</t>
  </si>
  <si>
    <t xml:space="preserve">01489857254</t>
  </si>
  <si>
    <t xml:space="preserve">tausif_mondol639@outlook.com</t>
  </si>
  <si>
    <t xml:space="preserve">L0310</t>
  </si>
  <si>
    <t xml:space="preserve">Tausif Siddique</t>
  </si>
  <si>
    <t xml:space="preserve">01995511274</t>
  </si>
  <si>
    <t xml:space="preserve">tausif_siddique263@yahoo.com</t>
  </si>
  <si>
    <t xml:space="preserve">L0311</t>
  </si>
  <si>
    <t xml:space="preserve">Rashed Islam</t>
  </si>
  <si>
    <t xml:space="preserve">01403802146</t>
  </si>
  <si>
    <t xml:space="preserve">rashed.islam584@gmail.com</t>
  </si>
  <si>
    <t xml:space="preserve">L0312</t>
  </si>
  <si>
    <t xml:space="preserve">Asif Talukder</t>
  </si>
  <si>
    <t xml:space="preserve">01970827235</t>
  </si>
  <si>
    <t xml:space="preserve">asiftalukder33@hotmail.com</t>
  </si>
  <si>
    <t xml:space="preserve">L0313</t>
  </si>
  <si>
    <t xml:space="preserve">Imran Mollah</t>
  </si>
  <si>
    <t xml:space="preserve">01601654235</t>
  </si>
  <si>
    <t xml:space="preserve">imran_mollah494@gmail.com</t>
  </si>
  <si>
    <t xml:space="preserve">L0314</t>
  </si>
  <si>
    <t xml:space="preserve">Mehedi Akhtar</t>
  </si>
  <si>
    <t xml:space="preserve">01351648072</t>
  </si>
  <si>
    <t xml:space="preserve">mehediakhtar461@gmail.com</t>
  </si>
  <si>
    <t xml:space="preserve">L0315</t>
  </si>
  <si>
    <t xml:space="preserve">Imran Hasan</t>
  </si>
  <si>
    <t xml:space="preserve">01365586851</t>
  </si>
  <si>
    <t xml:space="preserve">imran.hasan470@gmail.com</t>
  </si>
  <si>
    <t xml:space="preserve">L0316</t>
  </si>
  <si>
    <t xml:space="preserve">Jubayer Chowdhury</t>
  </si>
  <si>
    <t xml:space="preserve">01417890463</t>
  </si>
  <si>
    <t xml:space="preserve">jubayer.chowdhury796@gmail.com</t>
  </si>
  <si>
    <t xml:space="preserve">L0317</t>
  </si>
  <si>
    <t xml:space="preserve">Sajid Pramanik</t>
  </si>
  <si>
    <t xml:space="preserve">01300025895</t>
  </si>
  <si>
    <t xml:space="preserve">sajid_pramanik175@hotmail.com</t>
  </si>
  <si>
    <t xml:space="preserve">L0318</t>
  </si>
  <si>
    <t xml:space="preserve">Sharmin Sheikh</t>
  </si>
  <si>
    <t xml:space="preserve">01348253110</t>
  </si>
  <si>
    <t xml:space="preserve">sharmin_sheikh12@gmail.com</t>
  </si>
  <si>
    <t xml:space="preserve">L0319</t>
  </si>
  <si>
    <t xml:space="preserve">01741209117</t>
  </si>
  <si>
    <t xml:space="preserve">rakibreza126@gmail.com</t>
  </si>
  <si>
    <t xml:space="preserve">L0320</t>
  </si>
  <si>
    <t xml:space="preserve">01599015579</t>
  </si>
  <si>
    <t xml:space="preserve">tausifchowdhury560@gmail.com</t>
  </si>
  <si>
    <t xml:space="preserve">L0321</t>
  </si>
  <si>
    <t xml:space="preserve">Arif Khan</t>
  </si>
  <si>
    <t xml:space="preserve">01376863423</t>
  </si>
  <si>
    <t xml:space="preserve">arifkhan867@outlook.com</t>
  </si>
  <si>
    <t xml:space="preserve">L0322</t>
  </si>
  <si>
    <t xml:space="preserve">Asif Khan</t>
  </si>
  <si>
    <t xml:space="preserve">01784964985</t>
  </si>
  <si>
    <t xml:space="preserve">asif_khan31@gmail.com</t>
  </si>
  <si>
    <t xml:space="preserve">L0323</t>
  </si>
  <si>
    <t xml:space="preserve">01591966553</t>
  </si>
  <si>
    <t xml:space="preserve">tanzila.chowdhury51@yahoo.com</t>
  </si>
  <si>
    <t xml:space="preserve">L0324</t>
  </si>
  <si>
    <t xml:space="preserve">Arif Akhtar</t>
  </si>
  <si>
    <t xml:space="preserve">01771644556</t>
  </si>
  <si>
    <t xml:space="preserve">arif.akhtar570@yahoo.com</t>
  </si>
  <si>
    <t xml:space="preserve">L0325</t>
  </si>
  <si>
    <t xml:space="preserve">Imran Siddique</t>
  </si>
  <si>
    <t xml:space="preserve">01980040104</t>
  </si>
  <si>
    <t xml:space="preserve">imran.siddique271@gmail.com</t>
  </si>
  <si>
    <t xml:space="preserve">L0326</t>
  </si>
  <si>
    <t xml:space="preserve">Shariar Siddique</t>
  </si>
  <si>
    <t xml:space="preserve">01331441583</t>
  </si>
  <si>
    <t xml:space="preserve">shariarsiddique663@yahoo.com</t>
  </si>
  <si>
    <t xml:space="preserve">L0327</t>
  </si>
  <si>
    <t xml:space="preserve">Tanvir Rahman</t>
  </si>
  <si>
    <t xml:space="preserve">01967983631</t>
  </si>
  <si>
    <t xml:space="preserve">tanvir_rahman434@gmail.com</t>
  </si>
  <si>
    <t xml:space="preserve">L0328</t>
  </si>
  <si>
    <t xml:space="preserve">Polash Akond</t>
  </si>
  <si>
    <t xml:space="preserve">01345106634</t>
  </si>
  <si>
    <t xml:space="preserve">polash.akond413@gmail.com</t>
  </si>
  <si>
    <t xml:space="preserve">L0329</t>
  </si>
  <si>
    <t xml:space="preserve">01973235494</t>
  </si>
  <si>
    <t xml:space="preserve">jubayerpramanik4@gmail.com</t>
  </si>
  <si>
    <t xml:space="preserve">L0330</t>
  </si>
  <si>
    <t xml:space="preserve">01979073710</t>
  </si>
  <si>
    <t xml:space="preserve">saiful.reza581@gmail.com</t>
  </si>
  <si>
    <t xml:space="preserve">L0331</t>
  </si>
  <si>
    <t xml:space="preserve">Mahmud Mondol</t>
  </si>
  <si>
    <t xml:space="preserve">01697148026</t>
  </si>
  <si>
    <t xml:space="preserve">mahmud.mondol676@hotmail.com</t>
  </si>
  <si>
    <t xml:space="preserve">L0332</t>
  </si>
  <si>
    <t xml:space="preserve">Rakib Karim</t>
  </si>
  <si>
    <t xml:space="preserve">01396443098</t>
  </si>
  <si>
    <t xml:space="preserve">rakibkarim352@outlook.com</t>
  </si>
  <si>
    <t xml:space="preserve">L0333</t>
  </si>
  <si>
    <t xml:space="preserve">Shariar Talukder</t>
  </si>
  <si>
    <t xml:space="preserve">01410740650</t>
  </si>
  <si>
    <t xml:space="preserve">shariar.talukder258@gmail.com</t>
  </si>
  <si>
    <t xml:space="preserve">L0334</t>
  </si>
  <si>
    <t xml:space="preserve">Farhana Sheikh</t>
  </si>
  <si>
    <t xml:space="preserve">01896592342</t>
  </si>
  <si>
    <t xml:space="preserve">farhana_sheikh568@gmail.com</t>
  </si>
  <si>
    <t xml:space="preserve">L0335</t>
  </si>
  <si>
    <t xml:space="preserve">01312943985</t>
  </si>
  <si>
    <t xml:space="preserve">riaz.akond636@gmail.com</t>
  </si>
  <si>
    <t xml:space="preserve">L0336</t>
  </si>
  <si>
    <t xml:space="preserve">Riaz Hossain</t>
  </si>
  <si>
    <t xml:space="preserve">01480382872</t>
  </si>
  <si>
    <t xml:space="preserve">riaz.hossain917@gmail.com</t>
  </si>
  <si>
    <t xml:space="preserve">L0337</t>
  </si>
  <si>
    <t xml:space="preserve">01638497916</t>
  </si>
  <si>
    <t xml:space="preserve">sadia.sarkar652@gmail.com</t>
  </si>
  <si>
    <t xml:space="preserve">L0338</t>
  </si>
  <si>
    <t xml:space="preserve">Anik Karim</t>
  </si>
  <si>
    <t xml:space="preserve">01440970527</t>
  </si>
  <si>
    <t xml:space="preserve">anikkarim470@gmail.com</t>
  </si>
  <si>
    <t xml:space="preserve">L0339</t>
  </si>
  <si>
    <t xml:space="preserve">Ayesha Mondol</t>
  </si>
  <si>
    <t xml:space="preserve">01367929884</t>
  </si>
  <si>
    <t xml:space="preserve">ayesha.mondol715@gmail.com</t>
  </si>
  <si>
    <t xml:space="preserve">L0340</t>
  </si>
  <si>
    <t xml:space="preserve">Ayesha Akond</t>
  </si>
  <si>
    <t xml:space="preserve">01310941017</t>
  </si>
  <si>
    <t xml:space="preserve">ayesha_akond622@gmail.com</t>
  </si>
  <si>
    <t xml:space="preserve">L0341</t>
  </si>
  <si>
    <t xml:space="preserve">01620569815</t>
  </si>
  <si>
    <t xml:space="preserve">mehedi.bhuiyan699@yahoo.com</t>
  </si>
  <si>
    <t xml:space="preserve">L0342</t>
  </si>
  <si>
    <t xml:space="preserve">01903446512</t>
  </si>
  <si>
    <t xml:space="preserve">farhana_pramanik77@gmail.com</t>
  </si>
  <si>
    <t xml:space="preserve">L0343</t>
  </si>
  <si>
    <t xml:space="preserve">Hasib Reza</t>
  </si>
  <si>
    <t xml:space="preserve">01737199051</t>
  </si>
  <si>
    <t xml:space="preserve">hasib_reza613@yahoo.com</t>
  </si>
  <si>
    <t xml:space="preserve">L0344</t>
  </si>
  <si>
    <t xml:space="preserve">Lubna Pramanik</t>
  </si>
  <si>
    <t xml:space="preserve">01787066266</t>
  </si>
  <si>
    <t xml:space="preserve">lubnapramanik142@gmail.com</t>
  </si>
  <si>
    <t xml:space="preserve">L0345</t>
  </si>
  <si>
    <t xml:space="preserve">Jubayer Mollah</t>
  </si>
  <si>
    <t xml:space="preserve">01755934296</t>
  </si>
  <si>
    <t xml:space="preserve">jubayer_mollah674@gmail.com</t>
  </si>
  <si>
    <t xml:space="preserve">L0346</t>
  </si>
  <si>
    <t xml:space="preserve">01341328348</t>
  </si>
  <si>
    <t xml:space="preserve">arif.sheikh126@gmail.com</t>
  </si>
  <si>
    <t xml:space="preserve">L0347</t>
  </si>
  <si>
    <t xml:space="preserve">Tahmina Hossain</t>
  </si>
  <si>
    <t xml:space="preserve">01326804085</t>
  </si>
  <si>
    <t xml:space="preserve">tahmina.hossain932@gmail.com</t>
  </si>
  <si>
    <t xml:space="preserve">L0348</t>
  </si>
  <si>
    <t xml:space="preserve">Mahbuba Akond</t>
  </si>
  <si>
    <t xml:space="preserve">01442673204</t>
  </si>
  <si>
    <t xml:space="preserve">mahbubaakond974@gmail.com</t>
  </si>
  <si>
    <t xml:space="preserve">L0349</t>
  </si>
  <si>
    <t xml:space="preserve">Lubna Sarkar</t>
  </si>
  <si>
    <t xml:space="preserve">01583609149</t>
  </si>
  <si>
    <t xml:space="preserve">lubnasarkar322@hotmail.com</t>
  </si>
  <si>
    <t xml:space="preserve">L0350</t>
  </si>
  <si>
    <t xml:space="preserve">Arif Mahmud</t>
  </si>
  <si>
    <t xml:space="preserve">01558093511</t>
  </si>
  <si>
    <t xml:space="preserve">arifmahmud455@gmail.com</t>
  </si>
  <si>
    <t xml:space="preserve">L0351</t>
  </si>
  <si>
    <t xml:space="preserve">Sajid Bhuiyan</t>
  </si>
  <si>
    <t xml:space="preserve">01401935889</t>
  </si>
  <si>
    <t xml:space="preserve">sajidbhuiyan353@hotmail.com</t>
  </si>
  <si>
    <t xml:space="preserve">L0352</t>
  </si>
  <si>
    <t xml:space="preserve">Tarek Hossain</t>
  </si>
  <si>
    <t xml:space="preserve">01354394353</t>
  </si>
  <si>
    <t xml:space="preserve">tarek_hossain237@gmail.com</t>
  </si>
  <si>
    <t xml:space="preserve">L0353</t>
  </si>
  <si>
    <t xml:space="preserve">Shakil Karim</t>
  </si>
  <si>
    <t xml:space="preserve">01894455116</t>
  </si>
  <si>
    <t xml:space="preserve">shakil_karim518@hotmail.com</t>
  </si>
  <si>
    <t xml:space="preserve">L0354</t>
  </si>
  <si>
    <t xml:space="preserve">01868341559</t>
  </si>
  <si>
    <t xml:space="preserve">mahbubhasan632@gmail.com</t>
  </si>
  <si>
    <t xml:space="preserve">L0355</t>
  </si>
  <si>
    <t xml:space="preserve">Tanvir Mollah</t>
  </si>
  <si>
    <t xml:space="preserve">01328941347</t>
  </si>
  <si>
    <t xml:space="preserve">tanvir_mollah50@gmail.com</t>
  </si>
  <si>
    <t xml:space="preserve">L0356</t>
  </si>
  <si>
    <t xml:space="preserve">Sumona Mondol</t>
  </si>
  <si>
    <t xml:space="preserve">01824491342</t>
  </si>
  <si>
    <t xml:space="preserve">sumona.mondol212@gmail.com</t>
  </si>
  <si>
    <t xml:space="preserve">L0357</t>
  </si>
  <si>
    <t xml:space="preserve">01367412415</t>
  </si>
  <si>
    <t xml:space="preserve">mehedi.ahmed763@yahoo.com</t>
  </si>
  <si>
    <t xml:space="preserve">L0358</t>
  </si>
  <si>
    <t xml:space="preserve">Sumon Chowdhury</t>
  </si>
  <si>
    <t xml:space="preserve">01829633472</t>
  </si>
  <si>
    <t xml:space="preserve">sumon_chowdhury834@gmail.com</t>
  </si>
  <si>
    <t xml:space="preserve">L0359</t>
  </si>
  <si>
    <t xml:space="preserve">Faisal Hasan</t>
  </si>
  <si>
    <t xml:space="preserve">01934776958</t>
  </si>
  <si>
    <t xml:space="preserve">faisal_hasan303@gmail.com</t>
  </si>
  <si>
    <t xml:space="preserve">L0360</t>
  </si>
  <si>
    <t xml:space="preserve">Tausif Sarkar</t>
  </si>
  <si>
    <t xml:space="preserve">01660854566</t>
  </si>
  <si>
    <t xml:space="preserve">tausif_sarkar436@gmail.com</t>
  </si>
  <si>
    <t xml:space="preserve">L0361</t>
  </si>
  <si>
    <t xml:space="preserve">Mahbuba Pramanik</t>
  </si>
  <si>
    <t xml:space="preserve">01958108358</t>
  </si>
  <si>
    <t xml:space="preserve">mahbuba.pramanik161@outlook.com</t>
  </si>
  <si>
    <t xml:space="preserve">L0362</t>
  </si>
  <si>
    <t xml:space="preserve">Saiful Karim</t>
  </si>
  <si>
    <t xml:space="preserve">01916624111</t>
  </si>
  <si>
    <t xml:space="preserve">saifulkarim740@yahoo.com</t>
  </si>
  <si>
    <t xml:space="preserve">L0363</t>
  </si>
  <si>
    <t xml:space="preserve">Rakib Ahmed</t>
  </si>
  <si>
    <t xml:space="preserve">01736847488</t>
  </si>
  <si>
    <t xml:space="preserve">rakib.ahmed392@gmail.com</t>
  </si>
  <si>
    <t xml:space="preserve">L0364</t>
  </si>
  <si>
    <t xml:space="preserve">Asif Mollah</t>
  </si>
  <si>
    <t xml:space="preserve">01869789307</t>
  </si>
  <si>
    <t xml:space="preserve">asif_mollah422@gmail.com</t>
  </si>
  <si>
    <t xml:space="preserve">L0365</t>
  </si>
  <si>
    <t xml:space="preserve">Faisal Hossain</t>
  </si>
  <si>
    <t xml:space="preserve">01762028123</t>
  </si>
  <si>
    <t xml:space="preserve">faisal_hossain891@hotmail.com</t>
  </si>
  <si>
    <t xml:space="preserve">L0366</t>
  </si>
  <si>
    <t xml:space="preserve">Towhid Pramanik</t>
  </si>
  <si>
    <t xml:space="preserve">01695894773</t>
  </si>
  <si>
    <t xml:space="preserve">towhid_pramanik950@yahoo.com</t>
  </si>
  <si>
    <t xml:space="preserve">L0367</t>
  </si>
  <si>
    <t xml:space="preserve">Tahmina Chowdhury</t>
  </si>
  <si>
    <t xml:space="preserve">01903446945</t>
  </si>
  <si>
    <t xml:space="preserve">tahminachowdhury786@gmail.com</t>
  </si>
  <si>
    <t xml:space="preserve">L0368</t>
  </si>
  <si>
    <t xml:space="preserve">Nazmul Hasan</t>
  </si>
  <si>
    <t xml:space="preserve">01733192227</t>
  </si>
  <si>
    <t xml:space="preserve">nazmul.hasan332@gmail.com</t>
  </si>
  <si>
    <t xml:space="preserve">L0369</t>
  </si>
  <si>
    <t xml:space="preserve">Tahmina Mondol</t>
  </si>
  <si>
    <t xml:space="preserve">01526877418</t>
  </si>
  <si>
    <t xml:space="preserve">tahmina_mondol668@gmail.com</t>
  </si>
  <si>
    <t xml:space="preserve">L0370</t>
  </si>
  <si>
    <t xml:space="preserve">Nayeem Talukder</t>
  </si>
  <si>
    <t xml:space="preserve">01794047604</t>
  </si>
  <si>
    <t xml:space="preserve">nayeem_talukder641@gmail.com</t>
  </si>
  <si>
    <t xml:space="preserve">L0371</t>
  </si>
  <si>
    <t xml:space="preserve">Rakib Pramanik</t>
  </si>
  <si>
    <t xml:space="preserve">01505184390</t>
  </si>
  <si>
    <t xml:space="preserve">rakib_pramanik858@gmail.com</t>
  </si>
  <si>
    <t xml:space="preserve">L0372</t>
  </si>
  <si>
    <t xml:space="preserve">01604485157</t>
  </si>
  <si>
    <t xml:space="preserve">rabeyaakond857@gmail.com</t>
  </si>
  <si>
    <t xml:space="preserve">L0373</t>
  </si>
  <si>
    <t xml:space="preserve">Rifat Rahman</t>
  </si>
  <si>
    <t xml:space="preserve">01524064242</t>
  </si>
  <si>
    <t xml:space="preserve">rifatrahman324@gmail.com</t>
  </si>
  <si>
    <t xml:space="preserve">L0374</t>
  </si>
  <si>
    <t xml:space="preserve">Mahbuba Hasan</t>
  </si>
  <si>
    <t xml:space="preserve">01543588418</t>
  </si>
  <si>
    <t xml:space="preserve">mahbuba.hasan265@gmail.com</t>
  </si>
  <si>
    <t xml:space="preserve">L0375</t>
  </si>
  <si>
    <t xml:space="preserve">Rashed Khan</t>
  </si>
  <si>
    <t xml:space="preserve">01927820797</t>
  </si>
  <si>
    <t xml:space="preserve">rashedkhan590@gmail.com</t>
  </si>
  <si>
    <t xml:space="preserve">L0376</t>
  </si>
  <si>
    <t xml:space="preserve">Sabbir Karim</t>
  </si>
  <si>
    <t xml:space="preserve">01483922501</t>
  </si>
  <si>
    <t xml:space="preserve">sabbir_karim812@yahoo.com</t>
  </si>
  <si>
    <t xml:space="preserve">L0377</t>
  </si>
  <si>
    <t xml:space="preserve">01876731625</t>
  </si>
  <si>
    <t xml:space="preserve">mim.siddique410@yahoo.com</t>
  </si>
  <si>
    <t xml:space="preserve">L0378</t>
  </si>
  <si>
    <t xml:space="preserve">Tanzila Reza</t>
  </si>
  <si>
    <t xml:space="preserve">01961562624</t>
  </si>
  <si>
    <t xml:space="preserve">tanzila_reza397@gmail.com</t>
  </si>
  <si>
    <t xml:space="preserve">L0379</t>
  </si>
  <si>
    <t xml:space="preserve">01604641978</t>
  </si>
  <si>
    <t xml:space="preserve">arif_akhtar800@gmail.com</t>
  </si>
  <si>
    <t xml:space="preserve">L0380</t>
  </si>
  <si>
    <t xml:space="preserve">01909546540</t>
  </si>
  <si>
    <t xml:space="preserve">nazmulmollah274@gmail.com</t>
  </si>
  <si>
    <t xml:space="preserve">L0381</t>
  </si>
  <si>
    <t xml:space="preserve">Rakib Talukder</t>
  </si>
  <si>
    <t xml:space="preserve">01589701550</t>
  </si>
  <si>
    <t xml:space="preserve">rakib.talukder624@hotmail.com</t>
  </si>
  <si>
    <t xml:space="preserve">L0382</t>
  </si>
  <si>
    <t xml:space="preserve">01430597364</t>
  </si>
  <si>
    <t xml:space="preserve">tausifkhan706@yahoo.com</t>
  </si>
  <si>
    <t xml:space="preserve">L0383</t>
  </si>
  <si>
    <t xml:space="preserve">Fahim Hossain</t>
  </si>
  <si>
    <t xml:space="preserve">01479695867</t>
  </si>
  <si>
    <t xml:space="preserve">fahimhossain13@gmail.com</t>
  </si>
  <si>
    <t xml:space="preserve">L0384</t>
  </si>
  <si>
    <t xml:space="preserve">Mizan Talukder</t>
  </si>
  <si>
    <t xml:space="preserve">01570299295</t>
  </si>
  <si>
    <t xml:space="preserve">mizantalukder442@gmail.com</t>
  </si>
  <si>
    <t xml:space="preserve">L0385</t>
  </si>
  <si>
    <t xml:space="preserve">Rumman Sarkar</t>
  </si>
  <si>
    <t xml:space="preserve">01869455158</t>
  </si>
  <si>
    <t xml:space="preserve">rummansarkar546@gmail.com</t>
  </si>
  <si>
    <t xml:space="preserve">L0386</t>
  </si>
  <si>
    <t xml:space="preserve">Rifa Talukder</t>
  </si>
  <si>
    <t xml:space="preserve">01481996059</t>
  </si>
  <si>
    <t xml:space="preserve">rifa.talukder171@gmail.com</t>
  </si>
  <si>
    <t xml:space="preserve">L0387</t>
  </si>
  <si>
    <t xml:space="preserve">01897327819</t>
  </si>
  <si>
    <t xml:space="preserve">tanvir_mollah894@hotmail.com</t>
  </si>
  <si>
    <t xml:space="preserve">L0388</t>
  </si>
  <si>
    <t xml:space="preserve">01660568761</t>
  </si>
  <si>
    <t xml:space="preserve">rifat.rahman150@outlook.com</t>
  </si>
  <si>
    <t xml:space="preserve">L0389</t>
  </si>
  <si>
    <t xml:space="preserve">01449022840</t>
  </si>
  <si>
    <t xml:space="preserve">tarek.khan902@gmail.com</t>
  </si>
  <si>
    <t xml:space="preserve">L0390</t>
  </si>
  <si>
    <t xml:space="preserve">Riaz Sarkar</t>
  </si>
  <si>
    <t xml:space="preserve">01486792529</t>
  </si>
  <si>
    <t xml:space="preserve">riazsarkar322@gmail.com</t>
  </si>
  <si>
    <t xml:space="preserve">L0391</t>
  </si>
  <si>
    <t xml:space="preserve">Rashed Pramanik</t>
  </si>
  <si>
    <t xml:space="preserve">01683350615</t>
  </si>
  <si>
    <t xml:space="preserve">rashedpramanik69@gmail.com</t>
  </si>
  <si>
    <t xml:space="preserve">L0392</t>
  </si>
  <si>
    <t xml:space="preserve">01884033399</t>
  </si>
  <si>
    <t xml:space="preserve">lubna_rahman476@gmail.com</t>
  </si>
  <si>
    <t xml:space="preserve">L0393</t>
  </si>
  <si>
    <t xml:space="preserve">01304694725</t>
  </si>
  <si>
    <t xml:space="preserve">tasnimbhuiyan495@gmail.com</t>
  </si>
  <si>
    <t xml:space="preserve">L0394</t>
  </si>
  <si>
    <t xml:space="preserve">01982313348</t>
  </si>
  <si>
    <t xml:space="preserve">sadia_mahmud328@yahoo.com</t>
  </si>
  <si>
    <t xml:space="preserve">L0395</t>
  </si>
  <si>
    <t xml:space="preserve">Fahim Sarkar</t>
  </si>
  <si>
    <t xml:space="preserve">01645245557</t>
  </si>
  <si>
    <t xml:space="preserve">fahim_sarkar436@gmail.com</t>
  </si>
  <si>
    <t xml:space="preserve">L0396</t>
  </si>
  <si>
    <t xml:space="preserve">01474113257</t>
  </si>
  <si>
    <t xml:space="preserve">rakibsiddique608@gmail.com</t>
  </si>
  <si>
    <t xml:space="preserve">L0397</t>
  </si>
  <si>
    <t xml:space="preserve">01629493817</t>
  </si>
  <si>
    <t xml:space="preserve">tasnim.siddique336@gmail.com</t>
  </si>
  <si>
    <t xml:space="preserve">L0398</t>
  </si>
  <si>
    <t xml:space="preserve">01949021666</t>
  </si>
  <si>
    <t xml:space="preserve">arif_sheikh818@gmail.com</t>
  </si>
  <si>
    <t xml:space="preserve">L0399</t>
  </si>
  <si>
    <t xml:space="preserve">01393164772</t>
  </si>
  <si>
    <t xml:space="preserve">rashedmondol339@gmail.com</t>
  </si>
  <si>
    <t xml:space="preserve">L0400</t>
  </si>
  <si>
    <t xml:space="preserve">Sumon Talukder</t>
  </si>
  <si>
    <t xml:space="preserve">01695923234</t>
  </si>
  <si>
    <t xml:space="preserve">sumon.talukder104@gmail.com</t>
  </si>
  <si>
    <t xml:space="preserve">L0401</t>
  </si>
  <si>
    <t xml:space="preserve">01773607763</t>
  </si>
  <si>
    <t xml:space="preserve">polash.hossain790@gmail.com</t>
  </si>
  <si>
    <t xml:space="preserve">L0402</t>
  </si>
  <si>
    <t xml:space="preserve">Nusrat Chowdhury</t>
  </si>
  <si>
    <t xml:space="preserve">01666155416</t>
  </si>
  <si>
    <t xml:space="preserve">nusratchowdhury308@gmail.com</t>
  </si>
  <si>
    <t xml:space="preserve">L0403</t>
  </si>
  <si>
    <t xml:space="preserve">Mahbub Siddique</t>
  </si>
  <si>
    <t xml:space="preserve">01326228225</t>
  </si>
  <si>
    <t xml:space="preserve">mahbub.siddique806@gmail.com</t>
  </si>
  <si>
    <t xml:space="preserve">L0404</t>
  </si>
  <si>
    <t xml:space="preserve">Riaz Siddique</t>
  </si>
  <si>
    <t xml:space="preserve">01311776872</t>
  </si>
  <si>
    <t xml:space="preserve">riazsiddique829@gmail.com</t>
  </si>
  <si>
    <t xml:space="preserve">L0405</t>
  </si>
  <si>
    <t xml:space="preserve">Sabbir Mahmud</t>
  </si>
  <si>
    <t xml:space="preserve">01834245798</t>
  </si>
  <si>
    <t xml:space="preserve">sabbirmahmud592@hotmail.com</t>
  </si>
  <si>
    <t xml:space="preserve">L0406</t>
  </si>
  <si>
    <t xml:space="preserve">Tausif Islam</t>
  </si>
  <si>
    <t xml:space="preserve">01939673794</t>
  </si>
  <si>
    <t xml:space="preserve">tausifislam451@gmail.com</t>
  </si>
  <si>
    <t xml:space="preserve">L0407</t>
  </si>
  <si>
    <t xml:space="preserve">01611842547</t>
  </si>
  <si>
    <t xml:space="preserve">rumman_mondol567@hotmail.com</t>
  </si>
  <si>
    <t xml:space="preserve">L0408</t>
  </si>
  <si>
    <t xml:space="preserve">01852129328</t>
  </si>
  <si>
    <t xml:space="preserve">polashmondol435@outlook.com</t>
  </si>
  <si>
    <t xml:space="preserve">L0409</t>
  </si>
  <si>
    <t xml:space="preserve">Asif Sarkar</t>
  </si>
  <si>
    <t xml:space="preserve">01636266933</t>
  </si>
  <si>
    <t xml:space="preserve">asif_sarkar73@gmail.com</t>
  </si>
  <si>
    <t xml:space="preserve">L0410</t>
  </si>
  <si>
    <t xml:space="preserve">Tahmina Siddique</t>
  </si>
  <si>
    <t xml:space="preserve">01815406417</t>
  </si>
  <si>
    <t xml:space="preserve">tahmina_siddique600@gmail.com</t>
  </si>
  <si>
    <t xml:space="preserve">L0411</t>
  </si>
  <si>
    <t xml:space="preserve">01585645101</t>
  </si>
  <si>
    <t xml:space="preserve">polashpramanik826@gmail.com</t>
  </si>
  <si>
    <t xml:space="preserve">L0412</t>
  </si>
  <si>
    <t xml:space="preserve">Mahmud Akond</t>
  </si>
  <si>
    <t xml:space="preserve">01999660577</t>
  </si>
  <si>
    <t xml:space="preserve">mahmudakond885@gmail.com</t>
  </si>
  <si>
    <t xml:space="preserve">L0413</t>
  </si>
  <si>
    <t xml:space="preserve">Tanzila Ahmed</t>
  </si>
  <si>
    <t xml:space="preserve">01923885652</t>
  </si>
  <si>
    <t xml:space="preserve">tanzila_ahmed878@gmail.com</t>
  </si>
  <si>
    <t xml:space="preserve">L0414</t>
  </si>
  <si>
    <t xml:space="preserve">01448848826</t>
  </si>
  <si>
    <t xml:space="preserve">nazmulkarim713@gmail.com</t>
  </si>
  <si>
    <t xml:space="preserve">L0415</t>
  </si>
  <si>
    <t xml:space="preserve">01424073333</t>
  </si>
  <si>
    <t xml:space="preserve">saiful_reza664@yahoo.com</t>
  </si>
  <si>
    <t xml:space="preserve">L0416</t>
  </si>
  <si>
    <t xml:space="preserve">Riaz Karim</t>
  </si>
  <si>
    <t xml:space="preserve">01953585125</t>
  </si>
  <si>
    <t xml:space="preserve">riazkarim253@yahoo.com</t>
  </si>
  <si>
    <t xml:space="preserve">L0417</t>
  </si>
  <si>
    <t xml:space="preserve">Shakil Mondol</t>
  </si>
  <si>
    <t xml:space="preserve">01478057215</t>
  </si>
  <si>
    <t xml:space="preserve">shakil.mondol978@yahoo.com</t>
  </si>
  <si>
    <t xml:space="preserve">L0418</t>
  </si>
  <si>
    <t xml:space="preserve">Tausif Ahmed</t>
  </si>
  <si>
    <t xml:space="preserve">01405911918</t>
  </si>
  <si>
    <t xml:space="preserve">tausif_ahmed748@gmail.com</t>
  </si>
  <si>
    <t xml:space="preserve">L0419</t>
  </si>
  <si>
    <t xml:space="preserve">01312463351</t>
  </si>
  <si>
    <t xml:space="preserve">jubayer_chowdhury463@yahoo.com</t>
  </si>
  <si>
    <t xml:space="preserve">L0420</t>
  </si>
  <si>
    <t xml:space="preserve">01729592728</t>
  </si>
  <si>
    <t xml:space="preserve">rakib.reza834@yahoo.com</t>
  </si>
  <si>
    <t xml:space="preserve">L0421</t>
  </si>
  <si>
    <t xml:space="preserve">01318153523</t>
  </si>
  <si>
    <t xml:space="preserve">imran_sheikh193@yahoo.com</t>
  </si>
  <si>
    <t xml:space="preserve">L0422</t>
  </si>
  <si>
    <t xml:space="preserve">Imran Pramanik</t>
  </si>
  <si>
    <t xml:space="preserve">01366617071</t>
  </si>
  <si>
    <t xml:space="preserve">imran_pramanik575@gmail.com</t>
  </si>
  <si>
    <t xml:space="preserve">L0423</t>
  </si>
  <si>
    <t xml:space="preserve">Sabbir Sarkar</t>
  </si>
  <si>
    <t xml:space="preserve">01568828503</t>
  </si>
  <si>
    <t xml:space="preserve">sabbir.sarkar469@hotmail.com</t>
  </si>
  <si>
    <t xml:space="preserve">L0424</t>
  </si>
  <si>
    <t xml:space="preserve">01722939469</t>
  </si>
  <si>
    <t xml:space="preserve">nahidarahman885@outlook.com</t>
  </si>
  <si>
    <t xml:space="preserve">L0425</t>
  </si>
  <si>
    <t xml:space="preserve">Tausif Mahmud</t>
  </si>
  <si>
    <t xml:space="preserve">01312852464</t>
  </si>
  <si>
    <t xml:space="preserve">tausifmahmud294@gmail.com</t>
  </si>
  <si>
    <t xml:space="preserve">L0426</t>
  </si>
  <si>
    <t xml:space="preserve">01879083350</t>
  </si>
  <si>
    <t xml:space="preserve">shakilkhan15@hotmail.com</t>
  </si>
  <si>
    <t xml:space="preserve">L0427</t>
  </si>
  <si>
    <t xml:space="preserve">Arif Chowdhury</t>
  </si>
  <si>
    <t xml:space="preserve">01711688092</t>
  </si>
  <si>
    <t xml:space="preserve">arifchowdhury956@gmail.com</t>
  </si>
  <si>
    <t xml:space="preserve">L0428</t>
  </si>
  <si>
    <t xml:space="preserve">01537945772</t>
  </si>
  <si>
    <t xml:space="preserve">tausif_khan550@outlook.com</t>
  </si>
  <si>
    <t xml:space="preserve">L0429</t>
  </si>
  <si>
    <t xml:space="preserve">01577675556</t>
  </si>
  <si>
    <t xml:space="preserve">riaz.chowdhury741@gmail.com</t>
  </si>
  <si>
    <t xml:space="preserve">L0430</t>
  </si>
  <si>
    <t xml:space="preserve">Saiful Hasan</t>
  </si>
  <si>
    <t xml:space="preserve">01733582686</t>
  </si>
  <si>
    <t xml:space="preserve">saiful.hasan966@gmail.com</t>
  </si>
  <si>
    <t xml:space="preserve">L0431</t>
  </si>
  <si>
    <t xml:space="preserve">01711100051</t>
  </si>
  <si>
    <t xml:space="preserve">asif_akond954@outlook.com</t>
  </si>
  <si>
    <t xml:space="preserve">L0432</t>
  </si>
  <si>
    <t xml:space="preserve">01343127102</t>
  </si>
  <si>
    <t xml:space="preserve">faisal_hasan485@gmail.com</t>
  </si>
  <si>
    <t xml:space="preserve">L0433</t>
  </si>
  <si>
    <t xml:space="preserve">01635415970</t>
  </si>
  <si>
    <t xml:space="preserve">rakibakond913@gmail.com</t>
  </si>
  <si>
    <t xml:space="preserve">L0434</t>
  </si>
  <si>
    <t xml:space="preserve">Ayesha Mahmud</t>
  </si>
  <si>
    <t xml:space="preserve">01690904637</t>
  </si>
  <si>
    <t xml:space="preserve">ayesha_mahmud398@gmail.com</t>
  </si>
  <si>
    <t xml:space="preserve">L0435</t>
  </si>
  <si>
    <t xml:space="preserve">01721312512</t>
  </si>
  <si>
    <t xml:space="preserve">saifulsiddique821@gmail.com</t>
  </si>
  <si>
    <t xml:space="preserve">L0436</t>
  </si>
  <si>
    <t xml:space="preserve">Tanvir Ahmed</t>
  </si>
  <si>
    <t xml:space="preserve">01706330165</t>
  </si>
  <si>
    <t xml:space="preserve">tanvirahmed543@gmail.com</t>
  </si>
  <si>
    <t xml:space="preserve">L0437</t>
  </si>
  <si>
    <t xml:space="preserve">Rifa Reza</t>
  </si>
  <si>
    <t xml:space="preserve">01826949684</t>
  </si>
  <si>
    <t xml:space="preserve">rifa.reza437@gmail.com</t>
  </si>
  <si>
    <t xml:space="preserve">L0438</t>
  </si>
  <si>
    <t xml:space="preserve">01991945757</t>
  </si>
  <si>
    <t xml:space="preserve">mahmud_mondol512@gmail.com</t>
  </si>
  <si>
    <t xml:space="preserve">L0439</t>
  </si>
  <si>
    <t xml:space="preserve">01626506229</t>
  </si>
  <si>
    <t xml:space="preserve">nazmul.hasan223@gmail.com</t>
  </si>
  <si>
    <t xml:space="preserve">L0440</t>
  </si>
  <si>
    <t xml:space="preserve">Faisal Mahmud</t>
  </si>
  <si>
    <t xml:space="preserve">01442387367</t>
  </si>
  <si>
    <t xml:space="preserve">faisal.mahmud980@gmail.com</t>
  </si>
  <si>
    <t xml:space="preserve">L0441</t>
  </si>
  <si>
    <t xml:space="preserve">Mahbub Sarkar</t>
  </si>
  <si>
    <t xml:space="preserve">01574859532</t>
  </si>
  <si>
    <t xml:space="preserve">mahbub_sarkar801@gmail.com</t>
  </si>
  <si>
    <t xml:space="preserve">L0442</t>
  </si>
  <si>
    <t xml:space="preserve">Sharmin Akond</t>
  </si>
  <si>
    <t xml:space="preserve">01642507330</t>
  </si>
  <si>
    <t xml:space="preserve">sharmin_akond365@outlook.com</t>
  </si>
  <si>
    <t xml:space="preserve">L0443</t>
  </si>
  <si>
    <t xml:space="preserve">01744324006</t>
  </si>
  <si>
    <t xml:space="preserve">faisal.mahmud378@gmail.com</t>
  </si>
  <si>
    <t xml:space="preserve">L0444</t>
  </si>
  <si>
    <t xml:space="preserve">Tahmina Talukder</t>
  </si>
  <si>
    <t xml:space="preserve">01380656259</t>
  </si>
  <si>
    <t xml:space="preserve">tahmina.talukder660@gmail.com</t>
  </si>
  <si>
    <t xml:space="preserve">L0445</t>
  </si>
  <si>
    <t xml:space="preserve">01362813721</t>
  </si>
  <si>
    <t xml:space="preserve">tarek_hossain233@gmail.com</t>
  </si>
  <si>
    <t xml:space="preserve">L0446</t>
  </si>
  <si>
    <t xml:space="preserve">Nazmul Ahmed</t>
  </si>
  <si>
    <t xml:space="preserve">01703903397</t>
  </si>
  <si>
    <t xml:space="preserve">nazmul.ahmed358@yahoo.com</t>
  </si>
  <si>
    <t xml:space="preserve">L0447</t>
  </si>
  <si>
    <t xml:space="preserve">Nayeem Mondol</t>
  </si>
  <si>
    <t xml:space="preserve">01398632106</t>
  </si>
  <si>
    <t xml:space="preserve">nayeem.mondol761@hotmail.com</t>
  </si>
  <si>
    <t xml:space="preserve">L0448</t>
  </si>
  <si>
    <t xml:space="preserve">01357692778</t>
  </si>
  <si>
    <t xml:space="preserve">rummanakond293@yahoo.com</t>
  </si>
  <si>
    <t xml:space="preserve">L0449</t>
  </si>
  <si>
    <t xml:space="preserve">Mahmud Rahman</t>
  </si>
  <si>
    <t xml:space="preserve">01504014247</t>
  </si>
  <si>
    <t xml:space="preserve">mahmud.rahman124@outlook.com</t>
  </si>
  <si>
    <t xml:space="preserve">L0450</t>
  </si>
  <si>
    <t xml:space="preserve">Fahim Ahmed</t>
  </si>
  <si>
    <t xml:space="preserve">01676209014</t>
  </si>
  <si>
    <t xml:space="preserve">fahimahmed289@yahoo.com</t>
  </si>
  <si>
    <t xml:space="preserve">L0451</t>
  </si>
  <si>
    <t xml:space="preserve">Arif Ahmed</t>
  </si>
  <si>
    <t xml:space="preserve">01382558825</t>
  </si>
  <si>
    <t xml:space="preserve">arifahmed655@gmail.com</t>
  </si>
  <si>
    <t xml:space="preserve">L0452</t>
  </si>
  <si>
    <t xml:space="preserve">01982958292</t>
  </si>
  <si>
    <t xml:space="preserve">asif.mollah845@gmail.com</t>
  </si>
  <si>
    <t xml:space="preserve">L0453</t>
  </si>
  <si>
    <t xml:space="preserve">Towhid Khan</t>
  </si>
  <si>
    <t xml:space="preserve">01456137230</t>
  </si>
  <si>
    <t xml:space="preserve">towhidkhan820@gmail.com</t>
  </si>
  <si>
    <t xml:space="preserve">L0454</t>
  </si>
  <si>
    <t xml:space="preserve">Tanvir Sarkar</t>
  </si>
  <si>
    <t xml:space="preserve">01445653469</t>
  </si>
  <si>
    <t xml:space="preserve">tanvirsarkar942@gmail.com</t>
  </si>
  <si>
    <t xml:space="preserve">L0455</t>
  </si>
  <si>
    <t xml:space="preserve">01348113176</t>
  </si>
  <si>
    <t xml:space="preserve">imranpramanik346@gmail.com</t>
  </si>
  <si>
    <t xml:space="preserve">L0456</t>
  </si>
  <si>
    <t xml:space="preserve">01991872742</t>
  </si>
  <si>
    <t xml:space="preserve">tasnim.bhuiyan298@gmail.com</t>
  </si>
  <si>
    <t xml:space="preserve">L0457</t>
  </si>
  <si>
    <t xml:space="preserve">Fahim Islam</t>
  </si>
  <si>
    <t xml:space="preserve">01722299077</t>
  </si>
  <si>
    <t xml:space="preserve">fahim_islam814@gmail.com</t>
  </si>
  <si>
    <t xml:space="preserve">L0458</t>
  </si>
  <si>
    <t xml:space="preserve">01878584712</t>
  </si>
  <si>
    <t xml:space="preserve">hasibmollah424@gmail.com</t>
  </si>
  <si>
    <t xml:space="preserve">L0459</t>
  </si>
  <si>
    <t xml:space="preserve">Sajid Islam</t>
  </si>
  <si>
    <t xml:space="preserve">01726881228</t>
  </si>
  <si>
    <t xml:space="preserve">sajid.islam882@yahoo.com</t>
  </si>
  <si>
    <t xml:space="preserve">L0460</t>
  </si>
  <si>
    <t xml:space="preserve">Tanvir Akond</t>
  </si>
  <si>
    <t xml:space="preserve">01879862398</t>
  </si>
  <si>
    <t xml:space="preserve">tanvir_akond510@yahoo.com</t>
  </si>
  <si>
    <t xml:space="preserve">L0461</t>
  </si>
  <si>
    <t xml:space="preserve">Rakib Akhtar</t>
  </si>
  <si>
    <t xml:space="preserve">01698999275</t>
  </si>
  <si>
    <t xml:space="preserve">rakib.akhtar709@gmail.com</t>
  </si>
  <si>
    <t xml:space="preserve">L0462</t>
  </si>
  <si>
    <t xml:space="preserve">01892435885</t>
  </si>
  <si>
    <t xml:space="preserve">hasib.reza818@gmail.com</t>
  </si>
  <si>
    <t xml:space="preserve">L0463</t>
  </si>
  <si>
    <t xml:space="preserve">Shakil Sarkar</t>
  </si>
  <si>
    <t xml:space="preserve">01713477894</t>
  </si>
  <si>
    <t xml:space="preserve">shakilsarkar582@gmail.com</t>
  </si>
  <si>
    <t xml:space="preserve">L0464</t>
  </si>
  <si>
    <t xml:space="preserve">01701594463</t>
  </si>
  <si>
    <t xml:space="preserve">towhid.pramanik226@gmail.com</t>
  </si>
  <si>
    <t xml:space="preserve">L0465</t>
  </si>
  <si>
    <t xml:space="preserve">01837922341</t>
  </si>
  <si>
    <t xml:space="preserve">arif.sheikh245@gmail.com</t>
  </si>
  <si>
    <t xml:space="preserve">L0466</t>
  </si>
  <si>
    <t xml:space="preserve">01389679352</t>
  </si>
  <si>
    <t xml:space="preserve">polashreza80@gmail.com</t>
  </si>
  <si>
    <t xml:space="preserve">L0467</t>
  </si>
  <si>
    <t xml:space="preserve">Asif Chowdhury</t>
  </si>
  <si>
    <t xml:space="preserve">01776761645</t>
  </si>
  <si>
    <t xml:space="preserve">asif.chowdhury276@gmail.com</t>
  </si>
  <si>
    <t xml:space="preserve">L0468</t>
  </si>
  <si>
    <t xml:space="preserve">Rifa Chowdhury</t>
  </si>
  <si>
    <t xml:space="preserve">01864236428</t>
  </si>
  <si>
    <t xml:space="preserve">rifa.chowdhury238@outlook.com</t>
  </si>
  <si>
    <t xml:space="preserve">L0469</t>
  </si>
  <si>
    <t xml:space="preserve">01805248088</t>
  </si>
  <si>
    <t xml:space="preserve">tarek.chowdhury404@gmail.com</t>
  </si>
  <si>
    <t xml:space="preserve">L0470</t>
  </si>
  <si>
    <t xml:space="preserve">01468785996</t>
  </si>
  <si>
    <t xml:space="preserve">faisal_islam537@hotmail.com</t>
  </si>
  <si>
    <t xml:space="preserve">L0471</t>
  </si>
  <si>
    <t xml:space="preserve">01524632037</t>
  </si>
  <si>
    <t xml:space="preserve">polash_pramanik499@gmail.com</t>
  </si>
  <si>
    <t xml:space="preserve">L0472</t>
  </si>
  <si>
    <t xml:space="preserve">01671553482</t>
  </si>
  <si>
    <t xml:space="preserve">nayeem.hasan104@gmail.com</t>
  </si>
  <si>
    <t xml:space="preserve">L0473</t>
  </si>
  <si>
    <t xml:space="preserve">01598126574</t>
  </si>
  <si>
    <t xml:space="preserve">arif.hossain146@yahoo.com</t>
  </si>
  <si>
    <t xml:space="preserve">L0474</t>
  </si>
  <si>
    <t xml:space="preserve">01737271175</t>
  </si>
  <si>
    <t xml:space="preserve">jubayersiddique746@hotmail.com</t>
  </si>
  <si>
    <t xml:space="preserve">L0475</t>
  </si>
  <si>
    <t xml:space="preserve">01360944128</t>
  </si>
  <si>
    <t xml:space="preserve">mahbuba.akond865@yahoo.com</t>
  </si>
  <si>
    <t xml:space="preserve">L0476</t>
  </si>
  <si>
    <t xml:space="preserve">Sharmin Talukder</t>
  </si>
  <si>
    <t xml:space="preserve">01305514377</t>
  </si>
  <si>
    <t xml:space="preserve">sharmin_talukder603@gmail.com</t>
  </si>
  <si>
    <t xml:space="preserve">L0477</t>
  </si>
  <si>
    <t xml:space="preserve">Mahmud Sarkar</t>
  </si>
  <si>
    <t xml:space="preserve">01802455910</t>
  </si>
  <si>
    <t xml:space="preserve">mahmud.sarkar915@gmail.com</t>
  </si>
  <si>
    <t xml:space="preserve">L0478</t>
  </si>
  <si>
    <t xml:space="preserve">Tarek Rahman</t>
  </si>
  <si>
    <t xml:space="preserve">01417934065</t>
  </si>
  <si>
    <t xml:space="preserve">tarekrahman167@gmail.com</t>
  </si>
  <si>
    <t xml:space="preserve">L0479</t>
  </si>
  <si>
    <t xml:space="preserve">01745593766</t>
  </si>
  <si>
    <t xml:space="preserve">ayesha.mondol953@gmail.com</t>
  </si>
  <si>
    <t xml:space="preserve">L0480</t>
  </si>
  <si>
    <t xml:space="preserve">Lubna Akond</t>
  </si>
  <si>
    <t xml:space="preserve">01965920246</t>
  </si>
  <si>
    <t xml:space="preserve">lubna.akond499@outlook.com</t>
  </si>
  <si>
    <t xml:space="preserve">L0481</t>
  </si>
  <si>
    <t xml:space="preserve">01684868999</t>
  </si>
  <si>
    <t xml:space="preserve">imran.islam446@yahoo.com</t>
  </si>
  <si>
    <t xml:space="preserve">L0482</t>
  </si>
  <si>
    <t xml:space="preserve">01344039464</t>
  </si>
  <si>
    <t xml:space="preserve">imran.talukder544@gmail.com</t>
  </si>
  <si>
    <t xml:space="preserve">L0483</t>
  </si>
  <si>
    <t xml:space="preserve">01584136852</t>
  </si>
  <si>
    <t xml:space="preserve">mizantalukder672@gmail.com</t>
  </si>
  <si>
    <t xml:space="preserve">L0484</t>
  </si>
  <si>
    <t xml:space="preserve">Tanvir Bhuiyan</t>
  </si>
  <si>
    <t xml:space="preserve">01721031421</t>
  </si>
  <si>
    <t xml:space="preserve">tanvir_bhuiyan346@gmail.com</t>
  </si>
  <si>
    <t xml:space="preserve">L0485</t>
  </si>
  <si>
    <t xml:space="preserve">01888375056</t>
  </si>
  <si>
    <t xml:space="preserve">rumman_sheikh107@yahoo.com</t>
  </si>
  <si>
    <t xml:space="preserve">L0486</t>
  </si>
  <si>
    <t xml:space="preserve">01905560571</t>
  </si>
  <si>
    <t xml:space="preserve">asif.hasan864@gmail.com</t>
  </si>
  <si>
    <t xml:space="preserve">L0487</t>
  </si>
  <si>
    <t xml:space="preserve">01962456185</t>
  </si>
  <si>
    <t xml:space="preserve">rumman.khan511@gmail.com</t>
  </si>
  <si>
    <t xml:space="preserve">L0488</t>
  </si>
  <si>
    <t xml:space="preserve">01688189848</t>
  </si>
  <si>
    <t xml:space="preserve">rakibahmed305@gmail.com</t>
  </si>
  <si>
    <t xml:space="preserve">L0489</t>
  </si>
  <si>
    <t xml:space="preserve">Rashed Hossain</t>
  </si>
  <si>
    <t xml:space="preserve">01752291073</t>
  </si>
  <si>
    <t xml:space="preserve">rashedhossain726@gmail.com</t>
  </si>
  <si>
    <t xml:space="preserve">L0490</t>
  </si>
  <si>
    <t xml:space="preserve">Mizan Mondol</t>
  </si>
  <si>
    <t xml:space="preserve">01943916497</t>
  </si>
  <si>
    <t xml:space="preserve">mizan.mondol118@gmail.com</t>
  </si>
  <si>
    <t xml:space="preserve">L0491</t>
  </si>
  <si>
    <t xml:space="preserve">Arif Islam</t>
  </si>
  <si>
    <t xml:space="preserve">01761537221</t>
  </si>
  <si>
    <t xml:space="preserve">arif_islam333@hotmail.com</t>
  </si>
  <si>
    <t xml:space="preserve">L0492</t>
  </si>
  <si>
    <t xml:space="preserve">Hasib Mahmud</t>
  </si>
  <si>
    <t xml:space="preserve">01936142442</t>
  </si>
  <si>
    <t xml:space="preserve">hasib_mahmud788@gmail.com</t>
  </si>
  <si>
    <t xml:space="preserve">L0493</t>
  </si>
  <si>
    <t xml:space="preserve">Farhana Rahman</t>
  </si>
  <si>
    <t xml:space="preserve">01814584148</t>
  </si>
  <si>
    <t xml:space="preserve">farhana_rahman765@gmail.com</t>
  </si>
  <si>
    <t xml:space="preserve">L0494</t>
  </si>
  <si>
    <t xml:space="preserve">01773214644</t>
  </si>
  <si>
    <t xml:space="preserve">tausifkhan205@gmail.com</t>
  </si>
  <si>
    <t xml:space="preserve">L0495</t>
  </si>
  <si>
    <t xml:space="preserve">01876811872</t>
  </si>
  <si>
    <t xml:space="preserve">jubayer.akond756@gmail.com</t>
  </si>
  <si>
    <t xml:space="preserve">L0496</t>
  </si>
  <si>
    <t xml:space="preserve">01807365118</t>
  </si>
  <si>
    <t xml:space="preserve">imranmahmud235@hotmail.com</t>
  </si>
  <si>
    <t xml:space="preserve">L0497</t>
  </si>
  <si>
    <t xml:space="preserve">01892013546</t>
  </si>
  <si>
    <t xml:space="preserve">towhid.mollah705@gmail.com</t>
  </si>
  <si>
    <t xml:space="preserve">L0498</t>
  </si>
  <si>
    <t xml:space="preserve">Rifa Siddique</t>
  </si>
  <si>
    <t xml:space="preserve">01495729893</t>
  </si>
  <si>
    <t xml:space="preserve">rifa_siddique436@gmail.com</t>
  </si>
  <si>
    <t xml:space="preserve">L0499</t>
  </si>
  <si>
    <t xml:space="preserve">Mim Mahmud</t>
  </si>
  <si>
    <t xml:space="preserve">01369208283</t>
  </si>
  <si>
    <t xml:space="preserve">mim.mahmud247@outlook.com</t>
  </si>
  <si>
    <t xml:space="preserve">L0500</t>
  </si>
  <si>
    <t xml:space="preserve">Jubayer Sheikh</t>
  </si>
  <si>
    <t xml:space="preserve">01381572450</t>
  </si>
  <si>
    <t xml:space="preserve">jubayer.sheikh784@gmail.com</t>
  </si>
  <si>
    <t xml:space="preserve">Name</t>
  </si>
  <si>
    <t xml:space="preserve">Pref. Location</t>
  </si>
  <si>
    <t xml:space="preserve">Form Comp.</t>
  </si>
  <si>
    <t xml:space="preserve">Video %</t>
  </si>
  <si>
    <t xml:space="preserve">Prior Visits</t>
  </si>
  <si>
    <t xml:space="preserve">Days to Resp.</t>
  </si>
  <si>
    <t xml:space="preserve">WA Reply</t>
  </si>
  <si>
    <t xml:space="preserve">Timing</t>
  </si>
  <si>
    <t xml:space="preserve">Loc Match</t>
  </si>
  <si>
    <t xml:space="preserve">Proj Int.</t>
  </si>
  <si>
    <t xml:space="preserve">Engagement</t>
  </si>
  <si>
    <t xml:space="preserve">Resp.</t>
  </si>
  <si>
    <t xml:space="preserve">Call Out.</t>
  </si>
  <si>
    <t xml:space="preserve">Intent</t>
  </si>
  <si>
    <t xml:space="preserve">Verify</t>
  </si>
  <si>
    <t xml:space="preserve">Score</t>
  </si>
  <si>
    <t xml:space="preserve">Recommended Action</t>
  </si>
  <si>
    <t xml:space="preserve">Segment Dashboard — Volume, Score Quality &amp; Funnel</t>
  </si>
  <si>
    <t xml:space="preserve">Count</t>
  </si>
  <si>
    <t xml:space="preserve">% of Total</t>
  </si>
  <si>
    <t xml:space="preserve">Avg Score</t>
  </si>
  <si>
    <t xml:space="preserve">Avg Budget (BDT)</t>
  </si>
  <si>
    <t xml:space="preserve">Top Location</t>
  </si>
  <si>
    <t xml:space="preserve">Top Project</t>
  </si>
  <si>
    <t xml:space="preserve">Top Outcome</t>
  </si>
  <si>
    <t xml:space="preserve">Funnel Projection by Segment</t>
  </si>
  <si>
    <t xml:space="preserve">Leads</t>
  </si>
  <si>
    <t xml:space="preserve">× Connect rate</t>
  </si>
  <si>
    <t xml:space="preserve">Connected calls</t>
  </si>
  <si>
    <t xml:space="preserve">× Site-visit %</t>
  </si>
  <si>
    <t xml:space="preserve">Site visits</t>
  </si>
  <si>
    <t xml:space="preserve">× Booking %</t>
  </si>
  <si>
    <t xml:space="preserve">Bookings</t>
  </si>
  <si>
    <t xml:space="preserve">Booking-rate vs leads</t>
  </si>
  <si>
    <t xml:space="preserve">Call Center Priority Queue — sorted by Score (descending)</t>
  </si>
  <si>
    <t xml:space="preserve">SLA rules: Hot ≤ 5 min · Warm ≤ 24 hrs · Cold ≤ 72 hrs (single-attempt then drop to retargeting)</t>
  </si>
  <si>
    <t xml:space="preserve">Rank</t>
  </si>
  <si>
    <t xml:space="preserve">Location</t>
  </si>
  <si>
    <t xml:space="preserve">Project</t>
  </si>
  <si>
    <t xml:space="preserve">Budget</t>
  </si>
  <si>
    <t xml:space="preserve">SLA</t>
  </si>
  <si>
    <t xml:space="preserve">Script Pointer</t>
  </si>
  <si>
    <t xml:space="preserve">Meta Retargeting &amp; Nurture Playbook</t>
  </si>
  <si>
    <t xml:space="preserve">Audience</t>
  </si>
  <si>
    <t xml:space="preserve">Definition (last 30–90d)</t>
  </si>
  <si>
    <t xml:space="preserve">Creative angle</t>
  </si>
  <si>
    <t xml:space="preserve">Budget split</t>
  </si>
  <si>
    <t xml:space="preserve">Objective</t>
  </si>
  <si>
    <t xml:space="preserve">Expected outcome</t>
  </si>
  <si>
    <t xml:space="preserve">RT-1: Hot Re-engage</t>
  </si>
  <si>
    <t xml:space="preserve">Leads scored 75+ but no site visit yet (last 14d)</t>
  </si>
  <si>
    <t xml:space="preserve">1:1 walkthrough video + scarcity (limited units left)</t>
  </si>
  <si>
    <t xml:space="preserve">20% of retargeting budget</t>
  </si>
  <si>
    <t xml:space="preserve">Conversion – Site visit</t>
  </si>
  <si>
    <t xml:space="preserve">+15–22% site-visit lift</t>
  </si>
  <si>
    <t xml:space="preserve">RT-2: Warm Nurture</t>
  </si>
  <si>
    <t xml:space="preserve">Leads scored 50–74; called but no booking (last 30d)</t>
  </si>
  <si>
    <t xml:space="preserve">Project amenities reel + EMI calculator carousel</t>
  </si>
  <si>
    <t xml:space="preserve">35% of retargeting budget</t>
  </si>
  <si>
    <t xml:space="preserve">Lead Gen / Traffic</t>
  </si>
  <si>
    <t xml:space="preserve">CPL drop 22–30% vs. cold prospecting</t>
  </si>
  <si>
    <t xml:space="preserve">RT-3: Cold Recovery</t>
  </si>
  <si>
    <t xml:space="preserve">Leads scored &lt;50, 'Needs info' or 'Out of budget' outcomes</t>
  </si>
  <si>
    <t xml:space="preserve">Alternate project at lower price-point + open-house event</t>
  </si>
  <si>
    <t xml:space="preserve">15% of retargeting budget</t>
  </si>
  <si>
    <t xml:space="preserve">Lead Gen</t>
  </si>
  <si>
    <t xml:space="preserve">Recovers 3–5% as warm</t>
  </si>
  <si>
    <t xml:space="preserve">RT-4: Site-visit No-show</t>
  </si>
  <si>
    <t xml:space="preserve">Confirmed visit but didn't show (last 60d)</t>
  </si>
  <si>
    <t xml:space="preserve">Personal video from sales head + new slot booking</t>
  </si>
  <si>
    <t xml:space="preserve">8% of retargeting budget</t>
  </si>
  <si>
    <t xml:space="preserve">Messages</t>
  </si>
  <si>
    <t xml:space="preserve">Re-booking rate 18–25%</t>
  </si>
  <si>
    <t xml:space="preserve">EX-1: Booker Exclude</t>
  </si>
  <si>
    <t xml:space="preserve">Anyone with status 'Booked' or 'Token paid'</t>
  </si>
  <si>
    <t xml:space="preserve">EXCLUDE from all prospecting + retargeting</t>
  </si>
  <si>
    <t xml:space="preserve">—</t>
  </si>
  <si>
    <t xml:space="preserve">Hygiene</t>
  </si>
  <si>
    <t xml:space="preserve">Prevents wasted spend</t>
  </si>
  <si>
    <t xml:space="preserve">LAL-1: Booker Lookalike 1%</t>
  </si>
  <si>
    <t xml:space="preserve">Lookalike of last 90d bookers — by location &amp; purpose</t>
  </si>
  <si>
    <t xml:space="preserve">Hero project film + social proof testimonials</t>
  </si>
  <si>
    <t xml:space="preserve">22% of retargeting budget</t>
  </si>
  <si>
    <t xml:space="preserve">30–45% lower CPL vs. interest</t>
  </si>
  <si>
    <t xml:space="preserve">Multi-channel Cadence by Segment</t>
  </si>
  <si>
    <t xml:space="preserve">Touch</t>
  </si>
  <si>
    <t xml:space="preserve">Day 0</t>
  </si>
  <si>
    <t xml:space="preserve">Call within 5 min · senior agent</t>
  </si>
  <si>
    <t xml:space="preserve">Call within 24 hrs · standard agent</t>
  </si>
  <si>
    <t xml:space="preserve">Single dial attempt · then drop</t>
  </si>
  <si>
    <t xml:space="preserve">Day 1</t>
  </si>
  <si>
    <t xml:space="preserve">WhatsApp follow-up with project brochure</t>
  </si>
  <si>
    <t xml:space="preserve">WhatsApp with project brochure + price sheet</t>
  </si>
  <si>
    <t xml:space="preserve">Retargeting audience build</t>
  </si>
  <si>
    <t xml:space="preserve">Day 2</t>
  </si>
  <si>
    <t xml:space="preserve">Site-visit confirmation call</t>
  </si>
  <si>
    <t xml:space="preserve">Email: floor plan + EMI calculator</t>
  </si>
  <si>
    <t xml:space="preserve">Day 3</t>
  </si>
  <si>
    <t xml:space="preserve">WhatsApp: testimonial video</t>
  </si>
  <si>
    <t xml:space="preserve">DPA carousel ad served</t>
  </si>
  <si>
    <t xml:space="preserve">Day 5</t>
  </si>
  <si>
    <t xml:space="preserve">Manager call if no visit booked</t>
  </si>
  <si>
    <t xml:space="preserve">Phone: timeline qualifier · book callback</t>
  </si>
  <si>
    <t xml:space="preserve">Day 7</t>
  </si>
  <si>
    <t xml:space="preserve">Site-visit invitation #2 (incentive)</t>
  </si>
  <si>
    <t xml:space="preserve">Email: limited-units / payment plan</t>
  </si>
  <si>
    <t xml:space="preserve">Newsletter signup CTA</t>
  </si>
  <si>
    <t xml:space="preserve">Day 14</t>
  </si>
  <si>
    <t xml:space="preserve">Drop to warm if no traction</t>
  </si>
  <si>
    <t xml:space="preserve">WhatsApp: site-visit invitation</t>
  </si>
  <si>
    <t xml:space="preserve">Drop unless re-engages with ad</t>
  </si>
  <si>
    <t xml:space="preserve">Day 21</t>
  </si>
  <si>
    <t xml:space="preserve">Quarterly check-in</t>
  </si>
  <si>
    <t xml:space="preserve">Email: project progress update</t>
  </si>
  <si>
    <t xml:space="preserve">Patterns from High-Scoring Leads (Score ≥ 75)</t>
  </si>
  <si>
    <t xml:space="preserve">Hot leads by Preferred Location  (121 hot leads)</t>
  </si>
  <si>
    <t xml:space="preserve">Share</t>
  </si>
  <si>
    <t xml:space="preserve">Index vs avg</t>
  </si>
  <si>
    <t xml:space="preserve">Hot leads by Project Interest</t>
  </si>
  <si>
    <t xml:space="preserve">Hot leads by Budget Range</t>
  </si>
  <si>
    <t xml:space="preserve">Campaign quality scorecard (highest Hot-share = best lead quality)</t>
  </si>
  <si>
    <t xml:space="preserve">Campaign</t>
  </si>
  <si>
    <t xml:space="preserve">Total leads</t>
  </si>
  <si>
    <t xml:space="preserve">Hot leads</t>
  </si>
  <si>
    <t xml:space="preserve">Hot share %</t>
  </si>
  <si>
    <t xml:space="preserve">Hot leads by Purpose of Purchase</t>
  </si>
  <si>
    <t xml:space="preserve">Patterns &amp; strategic takeaways</t>
  </si>
  <si>
    <t xml:space="preserve">1. Aftab Nagar produces the highest share of Hot leads — concentrate budget and inventory of premium SKUs here.</t>
  </si>
  <si>
    <t xml:space="preserve">2. 'Uttara Greenview' is the strongest converting project — make it the hero of all retargeting creatives this month.</t>
  </si>
  <si>
    <t xml:space="preserve">3. Budget bucket '80L–1Cr' is over-indexed in Hot — tune Lead Form questions and ad copy to attract this exact band.</t>
  </si>
  <si>
    <t xml:space="preserve">4. Top-quality campaign: 'BSHN-Awareness-Reels' — scale daily budget by 30–50% with caution on CPL.</t>
  </si>
  <si>
    <t xml:space="preserve">5. Weakest-quality campaign at scale: 'BSHN-LeadGen-Carousel' — pause or refresh creative; reallocate to Lookalike-1%.</t>
  </si>
  <si>
    <t xml:space="preserve">6. Self-residence buyers dominate Hot pool — keep that messaging top of funnel; investment messaging works better for Warm nurture.</t>
  </si>
  <si>
    <t xml:space="preserve">7. Lead-Form leads with Full completeness convert ~3x more — make every form question mandatory + add a phone OTP.</t>
  </si>
  <si>
    <t xml:space="preserve">8. Video views ≥75% strongly correlate with Hot — promote 30s walkthrough reels over static creatives.</t>
  </si>
  <si>
    <t xml:space="preserve">9. WhatsApp Yes response leads convert ~2.4x better than Read-no-reply — invest in WhatsApp Business API automation.</t>
  </si>
  <si>
    <t xml:space="preserve">10. Days-to-response ≤1 has the strongest predictive power. Every hour of delay past 1 hour drops booking probability ~6–8%.</t>
  </si>
  <si>
    <t xml:space="preserve">What-if Conversion Forecast (edit blue cells)</t>
  </si>
  <si>
    <t xml:space="preserve">Assumptions</t>
  </si>
  <si>
    <t xml:space="preserve">Avg ticket size (BDT)</t>
  </si>
  <si>
    <t xml:space="preserve">Commission / Margin %</t>
  </si>
  <si>
    <t xml:space="preserve">Hot: connect rate</t>
  </si>
  <si>
    <t xml:space="preserve">Hot: site-visit rate</t>
  </si>
  <si>
    <t xml:space="preserve">Hot: visit-to-booking %</t>
  </si>
  <si>
    <t xml:space="preserve">Warm: connect rate</t>
  </si>
  <si>
    <t xml:space="preserve">Warm: site-visit rate</t>
  </si>
  <si>
    <t xml:space="preserve">Warm: visit-to-booking %</t>
  </si>
  <si>
    <t xml:space="preserve">Cold: connect rate</t>
  </si>
  <si>
    <t xml:space="preserve">Cold: site-visit rate</t>
  </si>
  <si>
    <t xml:space="preserve">Cold: visit-to-booking %</t>
  </si>
  <si>
    <t xml:space="preserve">Projected Funnel &amp; Revenue</t>
  </si>
  <si>
    <t xml:space="preserve">Connected</t>
  </si>
  <si>
    <t xml:space="preserve">Visits</t>
  </si>
  <si>
    <t xml:space="preserve">Revenue (BDT)</t>
  </si>
  <si>
    <t xml:space="preserve">Headline KPIs</t>
  </si>
  <si>
    <t xml:space="preserve">Total expected bookings</t>
  </si>
  <si>
    <t xml:space="preserve">Total expected revenue (BDT)</t>
  </si>
  <si>
    <t xml:space="preserve">Overall lead → booking rate</t>
  </si>
  <si>
    <t xml:space="preserve">Cost per booking (assume CPL 400)</t>
  </si>
  <si>
    <t xml:space="preserve">Estimated marketing ROI</t>
  </si>
  <si>
    <t xml:space="preserve">Lookup Tables — DO NOT DELETE (drives scoring formulas)</t>
  </si>
  <si>
    <t xml:space="preserve">Points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</si>
</sst>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#,##0"/>
    <numFmt numFmtId="166" formatCode="0.0%"/>
    <numFmt numFmtId="167" formatCode="0.0"/>
    <numFmt numFmtId="168" formatCode="0.00"/>
    <numFmt numFmtId="169" formatCode="0\%"/>
    <numFmt numFmtId="170" formatCode="0"/>
    <numFmt numFmtId="171" formatCode="0.00\x"/>
    <numFmt numFmtId="172" formatCode="0.00%"/>
  </numFmts>
  <fonts count="2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0"/>
      <color rgb="FFFFFFFF"/>
      <name val="Arial"/>
      <family val="0"/>
      <charset val="1"/>
    </font>
    <font>
      <i val="true"/>
      <sz val="11"/>
      <color rgb="FF0F2A4F"/>
      <name val="Arial"/>
      <family val="0"/>
      <charset val="1"/>
    </font>
    <font>
      <b val="true"/>
      <sz val="13"/>
      <color rgb="FFFFFFFF"/>
      <name val="Arial"/>
      <family val="0"/>
      <charset val="1"/>
    </font>
    <font>
      <sz val="1"/>
      <color rgb="FFFFFFFF"/>
      <name val="Arial"/>
      <family val="0"/>
      <charset val="1"/>
    </font>
    <font>
      <b val="true"/>
      <sz val="14"/>
      <color rgb="FFFFFFFF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1"/>
      <color rgb="FF1B1B1B"/>
      <name val="Arial"/>
      <family val="0"/>
      <charset val="1"/>
    </font>
    <font>
      <b val="true"/>
      <sz val="11"/>
      <color rgb="FF1B1B1B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0"/>
      <color rgb="FF1B1B1B"/>
      <name val="Arial"/>
      <family val="0"/>
      <charset val="1"/>
    </font>
    <font>
      <sz val="10"/>
      <color rgb="FF1B1B1B"/>
      <name val="Arial"/>
      <family val="0"/>
      <charset val="1"/>
    </font>
    <font>
      <b val="true"/>
      <sz val="18"/>
      <color rgb="FFFFFFFF"/>
      <name val="Arial"/>
      <family val="0"/>
      <charset val="1"/>
    </font>
    <font>
      <sz val="11"/>
      <name val="Arial"/>
      <family val="0"/>
      <charset val="1"/>
    </font>
    <font>
      <sz val="10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8"/>
      <color rgb="FF000000"/>
      <name val="Calibri"/>
      <family val="2"/>
    </font>
    <font>
      <sz val="10"/>
      <color rgb="FF000000"/>
      <name val="Calibri"/>
      <family val="2"/>
    </font>
    <font>
      <b val="true"/>
      <sz val="10"/>
      <color rgb="FF000000"/>
      <name val="Calibri"/>
      <family val="2"/>
    </font>
    <font>
      <b val="true"/>
      <sz val="16"/>
      <color rgb="FFFFFFFF"/>
      <name val="Arial"/>
      <family val="0"/>
      <charset val="1"/>
    </font>
    <font>
      <i val="true"/>
      <sz val="10"/>
      <color rgb="FF0F2A4F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1"/>
      <color rgb="FF0000FF"/>
      <name val="Arial"/>
      <family val="0"/>
      <charset val="1"/>
    </font>
    <font>
      <b val="true"/>
      <sz val="11"/>
      <color rgb="FF0F2A4F"/>
      <name val="Arial"/>
      <family val="0"/>
      <charset val="1"/>
    </font>
  </fonts>
  <fills count="12">
    <fill>
      <patternFill patternType="none"/>
    </fill>
    <fill>
      <patternFill patternType="gray125"/>
    </fill>
    <fill>
      <patternFill patternType="solid">
        <fgColor rgb="FF0F2A4F"/>
        <bgColor rgb="FF1B1B1B"/>
      </patternFill>
    </fill>
    <fill>
      <patternFill patternType="solid">
        <fgColor rgb="FFC0392B"/>
        <bgColor rgb="FFC0504D"/>
      </patternFill>
    </fill>
    <fill>
      <patternFill patternType="solid">
        <fgColor rgb="FF1F7A8C"/>
        <bgColor rgb="FF008080"/>
      </patternFill>
    </fill>
    <fill>
      <patternFill patternType="solid">
        <fgColor rgb="FFEAF1F8"/>
        <bgColor rgb="FFF4F6F8"/>
      </patternFill>
    </fill>
    <fill>
      <patternFill patternType="solid">
        <fgColor rgb="FFFFFFFF"/>
        <bgColor rgb="FFF9F9F9"/>
      </patternFill>
    </fill>
    <fill>
      <patternFill patternType="solid">
        <fgColor rgb="FFC9A227"/>
        <bgColor rgb="FFE67E22"/>
      </patternFill>
    </fill>
    <fill>
      <patternFill patternType="solid">
        <fgColor rgb="FFE67E22"/>
        <bgColor rgb="FFC9A227"/>
      </patternFill>
    </fill>
    <fill>
      <patternFill patternType="solid">
        <fgColor rgb="FF2E86C1"/>
        <bgColor rgb="FF4F81BD"/>
      </patternFill>
    </fill>
    <fill>
      <patternFill patternType="solid">
        <fgColor rgb="FFF4F6F8"/>
        <bgColor rgb="FFF9F9F9"/>
      </patternFill>
    </fill>
    <fill>
      <patternFill patternType="solid">
        <fgColor rgb="FFFFF6C2"/>
        <bgColor rgb="FFFFFF99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medium">
        <color rgb="FF3A4A60"/>
      </left>
      <right/>
      <top style="medium">
        <color rgb="FF3A4A60"/>
      </top>
      <bottom/>
      <diagonal/>
    </border>
    <border diagonalUp="false" diagonalDown="false">
      <left style="thin">
        <color rgb="FFB5BFC9"/>
      </left>
      <right style="thin">
        <color rgb="FFB5BFC9"/>
      </right>
      <top style="thin">
        <color rgb="FFB5BFC9"/>
      </top>
      <bottom style="thin">
        <color rgb="FFB5BFC9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4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2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5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0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6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0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0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5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6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0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0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2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3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5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6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2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5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6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7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7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4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8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7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6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5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5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7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7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17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1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1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6" fillId="1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6" fillId="1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6" fillId="1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8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9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7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9" fillId="7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9" fillId="7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9" fillId="7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1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9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9" fillId="7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4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7" fillId="5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4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6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5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4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17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17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6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7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7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17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7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9" fillId="1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26" fillId="11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26" fillId="11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26" fillId="11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6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8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6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9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7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7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7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27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6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5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ont>
        <name val="Arial"/>
        <charset val="1"/>
        <family val="0"/>
        <b val="1"/>
        <color rgb="FFFFFFFF"/>
      </font>
      <fill>
        <patternFill>
          <bgColor rgb="FFC0392B"/>
        </patternFill>
      </fill>
    </dxf>
    <dxf>
      <font>
        <name val="Arial"/>
        <charset val="1"/>
        <family val="0"/>
        <b val="1"/>
        <color rgb="FFFFFFFF"/>
      </font>
      <fill>
        <patternFill>
          <bgColor rgb="FFE67E22"/>
        </patternFill>
      </fill>
    </dxf>
    <dxf>
      <font>
        <name val="Arial"/>
        <charset val="1"/>
        <family val="0"/>
        <b val="1"/>
        <color rgb="FFFFFFFF"/>
      </font>
      <fill>
        <patternFill>
          <bgColor rgb="FF2E86C1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F7A8C"/>
      <rgbColor rgb="FFB5BFC9"/>
      <rgbColor rgb="FF878787"/>
      <rgbColor rgb="FF9999FF"/>
      <rgbColor rgb="FFC0504D"/>
      <rgbColor rgb="FFFFF6C2"/>
      <rgbColor rgb="FFEAF1F8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4F6F8"/>
      <rgbColor rgb="FFF9F9F9"/>
      <rgbColor rgb="FFFFFF99"/>
      <rgbColor rgb="FF99CCFF"/>
      <rgbColor rgb="FFFF99CC"/>
      <rgbColor rgb="FFCC99FF"/>
      <rgbColor rgb="FFFFCC99"/>
      <rgbColor rgb="FF2E86C1"/>
      <rgbColor rgb="FF33CCCC"/>
      <rgbColor rgb="FF9BBB59"/>
      <rgbColor rgb="FFFFCC00"/>
      <rgbColor rgb="FFC9A227"/>
      <rgbColor rgb="FFE67E22"/>
      <rgbColor rgb="FF4F81BD"/>
      <rgbColor rgb="FF969696"/>
      <rgbColor rgb="FF0F2A4F"/>
      <rgbColor rgb="FF339966"/>
      <rgbColor rgb="FF003300"/>
      <rgbColor rgb="FF1B1B1B"/>
      <rgbColor rgb="FFC0392B"/>
      <rgbColor rgb="FF993366"/>
      <rgbColor rgb="FF333399"/>
      <rgbColor rgb="FF3A4A6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sharedStrings" Target="sharedStrings.xml"/>
</Relationships>
</file>

<file path=xl/charts/_rels/chart1.xml.rels><?xml version="1.0" encoding="UTF-8"?>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
</Relationships>
</file>

<file path=xl/charts/_rels/chart2.xml.rels><?xml version="1.0" encoding="UTF-8"?>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sz="1800" b="1" u="none" strike="noStrike">
                <a:solidFill>
                  <a:srgbClr val="000000"/>
                </a:solidFill>
                <a:uFillTx/>
                <a:latin typeface="Calibri"/>
              </a:rPr>
              <a:t>Leads by Segment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'5. Segment Dashboard'!C4</c:f>
              <c:strCache>
                <c:ptCount val="1"/>
                <c:pt idx="0">
                  <c:v>Count</c:v>
                </c:pt>
              </c:strCache>
            </c:strRef>
          </c:tx>
          <c:spPr>
            <a:solidFill>
              <a:srgbClr val="4F81BD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numFmt formatCode="General" sourceLinked="1"/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1"/>
            <c:showVal val="1"/>
            <c:showCatName val="1"/>
            <c:showSerName val="1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'5. Segment Dashboard'!$B$5:$B$7</c:f>
              <c:strCache>
                <c:ptCount val="3"/>
                <c:pt idx="0">
                  <c:v>Hot</c:v>
                </c:pt>
                <c:pt idx="1">
                  <c:v>Warm</c:v>
                </c:pt>
                <c:pt idx="2">
                  <c:v>Cold</c:v>
                </c:pt>
              </c:strCache>
            </c:strRef>
          </c:cat>
          <c:val>
            <c:numRef>
              <c:f>'5. Segment Dashboard'!$C$5:$C$7</c:f>
              <c:numCache>
                <c:formatCode>General</c:formatCode>
                <c:ptCount val="3"/>
                <c:pt idx="0">
                  <c:v>121</c:v>
                </c:pt>
                <c:pt idx="1">
                  <c:v>363</c:v>
                </c:pt>
                <c:pt idx="2">
                  <c:v>16</c:v>
                </c:pt>
              </c:numCache>
            </c:numRef>
          </c:val>
        </c:ser>
        <c:gapWidth val="150"/>
        <c:overlap val="0"/>
        <c:axId val="4560152"/>
        <c:axId val="71780693"/>
      </c:barChart>
      <c:catAx>
        <c:axId val="4560152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Segment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71780693"/>
        <c:crosses val="autoZero"/>
        <c:auto val="1"/>
        <c:lblAlgn val="ctr"/>
        <c:lblOffset val="100"/>
        <c:noMultiLvlLbl val="0"/>
      </c:catAx>
      <c:valAx>
        <c:axId val="71780693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Count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4560152"/>
        <c:crosses val="autoZero"/>
        <c:crossBetween val="between"/>
      </c:valAx>
      <c:spPr>
        <a:solidFill>
          <a:srgbClr val="FFFFFF"/>
        </a:solidFill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sz="1800" b="1" u="none" strike="noStrike">
                <a:solidFill>
                  <a:srgbClr val="000000"/>
                </a:solidFill>
                <a:uFillTx/>
                <a:latin typeface="Calibri"/>
              </a:rPr>
              <a:t>Segment Share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pieChart>
        <c:varyColors val="1"/>
        <c:ser>
          <c:idx val="0"/>
          <c:order val="0"/>
          <c:spPr>
            <a:solidFill>
              <a:srgbClr val="4F81BD"/>
            </a:solidFill>
            <a:ln w="12600">
              <a:noFill/>
            </a:ln>
          </c:spPr>
          <c:explosion val="0"/>
          <c:dPt>
            <c:idx val="0"/>
            <c:spPr>
              <a:solidFill>
                <a:srgbClr val="4F81BD"/>
              </a:solidFill>
              <a:ln w="12600">
                <a:noFill/>
              </a:ln>
            </c:spPr>
          </c:dPt>
          <c:dPt>
            <c:idx val="1"/>
            <c:spPr>
              <a:solidFill>
                <a:srgbClr val="C0504D"/>
              </a:solidFill>
              <a:ln w="12600">
                <a:noFill/>
              </a:ln>
            </c:spPr>
          </c:dPt>
          <c:dPt>
            <c:idx val="2"/>
            <c:spPr>
              <a:solidFill>
                <a:srgbClr val="9BBB59"/>
              </a:solidFill>
              <a:ln w="12600">
                <a:noFill/>
              </a:ln>
            </c:spPr>
          </c:dPt>
          <c:dLbls>
            <c:dLbl>
              <c:idx val="0"/>
              <c:numFmt formatCode="General" sourceLinked="1"/>
              <c:txPr>
                <a:bodyPr wrap="square"/>
                <a:lstStyle/>
                <a:p>
                  <a:pPr>
                    <a:defRPr sz="10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eparator>; </c:separator>
            </c:dLbl>
            <c:dLbl>
              <c:idx val="1"/>
              <c:numFmt formatCode="General" sourceLinked="1"/>
              <c:txPr>
                <a:bodyPr wrap="square"/>
                <a:lstStyle/>
                <a:p>
                  <a:pPr>
                    <a:defRPr sz="10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eparator>; </c:separator>
            </c:dLbl>
            <c:dLbl>
              <c:idx val="2"/>
              <c:numFmt formatCode="General" sourceLinked="1"/>
              <c:txPr>
                <a:bodyPr wrap="square"/>
                <a:lstStyle/>
                <a:p>
                  <a:pPr>
                    <a:defRPr sz="10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</a:p>
              </c:txPr>
              <c:dLblPos val="bestFit"/>
              <c:showLegendKey val="1"/>
              <c:showVal val="1"/>
              <c:showCatName val="1"/>
              <c:showSerName val="1"/>
              <c:showPercent val="1"/>
              <c:separator>; </c:separator>
            </c:dLbl>
            <c:numFmt formatCode="General" sourceLinked="1"/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bestFit"/>
            <c:showLegendKey val="1"/>
            <c:showVal val="1"/>
            <c:showCatName val="1"/>
            <c:showSerName val="1"/>
            <c:showPercent val="1"/>
            <c:separator>; </c:separator>
            <c:showLeaderLines val="1"/>
            <c:leaderLines>
              <c:spPr>
                <a:ln w="0">
                  <a:solidFill>
                    <a:srgbClr val="000000"/>
                  </a:solidFill>
                </a:ln>
              </c:spPr>
            </c:leaderLines>
          </c:dLbls>
          <c:cat>
            <c:strRef>
              <c:f>'5. Segment Dashboard'!$B$5:$B$7</c:f>
              <c:strCache>
                <c:ptCount val="3"/>
                <c:pt idx="0">
                  <c:v>Hot</c:v>
                </c:pt>
                <c:pt idx="1">
                  <c:v>Warm</c:v>
                </c:pt>
                <c:pt idx="2">
                  <c:v>Cold</c:v>
                </c:pt>
              </c:strCache>
            </c:strRef>
          </c:cat>
          <c:val>
            <c:numRef>
              <c:f>'5. Segment Dashboard'!$C$5:$C$7</c:f>
              <c:numCache>
                <c:formatCode>General</c:formatCode>
                <c:ptCount val="3"/>
                <c:pt idx="0">
                  <c:v>121</c:v>
                </c:pt>
                <c:pt idx="1">
                  <c:v>363</c:v>
                </c:pt>
                <c:pt idx="2">
                  <c:v>16</c:v>
                </c:pt>
              </c:numCache>
            </c:numRef>
          </c:val>
        </c:ser>
        <c:firstSliceAng val="0"/>
      </c:pieChart>
      <c:spPr>
        <a:solidFill>
          <a:srgbClr val="FFFFFF"/>
        </a:solidFill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419">
  <cs:axisTitle>
    <cs:lnRef idx="0"/>
    <cs:fillRef idx="0"/>
    <cs:effectRef idx="0"/>
    <cs:fontRef idx="minor"/>
  </cs:axisTitle>
  <cs:categoryAxis>
    <cs:lnRef idx="0"/>
    <cs:fillRef idx="0"/>
    <cs:effectRef idx="0"/>
    <cs:fontRef idx="minor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chartArea>
  <cs:dataLabel>
    <cs:lnRef idx="0"/>
    <cs:fillRef idx="0"/>
    <cs:effectRef idx="0"/>
    <cs:fontRef idx="minor"/>
  </cs:dataLabel>
  <cs:dataPoint>
    <cs:lnRef idx="0"/>
    <cs:fillRef idx="0">
      <cs:styleClr val="auto"/>
    </cs:fillRef>
    <cs:effectRef idx="0"/>
    <cs:fontRef idx="minor">
      <cs:schemeClr val="tx1"/>
    </cs:fontRef>
    <cs:spPr>
      <a:solidFill>
        <a:schemeClr val="phClr"/>
      </a:solidFill>
    </cs:spPr>
  </cs:dataPoint>
  <cs:dataPoint3D>
    <cs:lnRef idx="0"/>
    <cs:fillRef idx="0"/>
    <cs:effectRef idx="0"/>
    <cs:fontRef idx="minor"/>
  </cs:dataPoint3D>
  <cs:dataPointLine>
    <cs:lnRef idx="0"/>
    <cs:fillRef idx="0"/>
    <cs:effectRef idx="0"/>
    <cs:fontRef idx="minor"/>
  </cs:dataPointLine>
  <cs:dataPointMarker>
    <cs:lnRef idx="0"/>
    <cs:fillRef idx="0"/>
    <cs:effectRef idx="0"/>
    <cs:fontRef idx="minor"/>
  </cs:dataPointMarker>
  <cs:dataPointMarkerLayout>
    <cs:lnRef idx="0"/>
    <cs:fillRef idx="0"/>
    <cs:effectRef idx="0"/>
    <cs:fontRef idx="minor"/>
  </cs:dataPointMarkerLayout>
  <cs:dataPointWireframe>
    <cs:lnRef idx="0"/>
    <cs:fillRef idx="0"/>
    <cs:effectRef idx="0"/>
    <cs:fontRef idx="minor"/>
  </cs:dataPointWireframe>
  <cs:dataTable>
    <cs:lnRef idx="0"/>
    <cs:fillRef idx="0"/>
    <cs:effectRef idx="0"/>
    <cs:fontRef idx="minor"/>
  </cs:dataTable>
  <cs:downBar>
    <cs:lnRef idx="0"/>
    <cs:fillRef idx="0"/>
    <cs:effectRef idx="0"/>
    <cs:fontRef idx="minor"/>
  </cs:downBar>
  <cs:dropLine>
    <cs:lnRef idx="0"/>
    <cs:fillRef idx="0"/>
    <cs:effectRef idx="0"/>
    <cs:fontRef idx="minor"/>
  </cs:dropLine>
  <cs:errorBar>
    <cs:lnRef idx="0"/>
    <cs:fillRef idx="0"/>
    <cs:effectRef idx="0"/>
    <cs:fontRef idx="minor"/>
  </cs:errorBar>
  <cs:floor>
    <cs:lnRef idx="0"/>
    <cs:fillRef idx="0"/>
    <cs:effectRef idx="0"/>
    <cs:fontRef idx="minor"/>
  </cs:floor>
  <cs:gridlineMajor>
    <cs:lnRef idx="0"/>
    <cs:fillRef idx="0"/>
    <cs:effectRef idx="0"/>
    <cs:fontRef idx="minor"/>
  </cs:gridlineMajor>
  <cs:gridlineMinor>
    <cs:lnRef idx="0"/>
    <cs:fillRef idx="0"/>
    <cs:effectRef idx="0"/>
    <cs:fontRef idx="minor"/>
  </cs:gridlineMinor>
  <cs:hiLoLine>
    <cs:lnRef idx="0"/>
    <cs:fillRef idx="0"/>
    <cs:effectRef idx="0"/>
    <cs:fontRef idx="minor"/>
  </cs:hiLoLine>
  <cs:leaderLine>
    <cs:lnRef idx="0"/>
    <cs:fillRef idx="0"/>
    <cs:effectRef idx="0"/>
    <cs:fontRef idx="minor"/>
  </cs:leaderLine>
  <cs:legend>
    <cs:lnRef idx="0"/>
    <cs:fillRef idx="0"/>
    <cs:effectRef idx="0"/>
    <cs:fontRef idx="minor"/>
  </cs:legend>
  <cs:plotArea>
    <cs:lnRef idx="0"/>
    <cs:fillRef idx="0"/>
    <cs:effectRef idx="0"/>
    <cs:fontRef idx="minor"/>
  </cs:plotArea>
  <cs:plotArea3D>
    <cs:lnRef idx="0"/>
    <cs:fillRef idx="0"/>
    <cs:effectRef idx="0"/>
    <cs:fontRef idx="minor"/>
  </cs:plotArea3D>
  <cs:seriesAxis>
    <cs:lnRef idx="0"/>
    <cs:fillRef idx="0"/>
    <cs:effectRef idx="0"/>
    <cs:fontRef idx="minor"/>
  </cs:seriesAxis>
  <cs:seriesLine>
    <cs:lnRef idx="0"/>
    <cs:fillRef idx="0"/>
    <cs:effectRef idx="0"/>
    <cs:fontRef idx="minor"/>
  </cs:seriesLine>
  <cs:title>
    <cs:lnRef idx="0"/>
    <cs:fillRef idx="0"/>
    <cs:effectRef idx="0"/>
    <cs:fontRef idx="minor"/>
  </cs:title>
  <cs:trendline>
    <cs:lnRef idx="0"/>
    <cs:fillRef idx="0"/>
    <cs:effectRef idx="0"/>
    <cs:fontRef idx="minor"/>
  </cs:trendline>
  <cs:trendlineLabel>
    <cs:lnRef idx="0"/>
    <cs:fillRef idx="0"/>
    <cs:effectRef idx="0"/>
    <cs:fontRef idx="minor"/>
  </cs:trendlineLabel>
  <cs:upBar>
    <cs:lnRef idx="0"/>
    <cs:fillRef idx="0"/>
    <cs:effectRef idx="0"/>
    <cs:fontRef idx="minor"/>
  </cs:upBar>
  <cs:valueAxis>
    <cs:lnRef idx="0"/>
    <cs:fillRef idx="0"/>
    <cs:effectRef idx="0"/>
    <cs:fontRef idx="minor"/>
  </cs:valueAxis>
  <cs:wall>
    <cs:lnRef idx="0"/>
    <cs:fillRef idx="0"/>
    <cs:effectRef idx="0"/>
    <cs:fontRef idx="minor"/>
  </cs:wall>
</cs:chartStyle>
</file>

<file path=xl/charts/style2.xml><?xml version="1.0" encoding="utf-8"?>
<cs:chartStyle xmlns:cs="http://schemas.microsoft.com/office/drawing/2012/chartStyle" xmlns:a="http://schemas.openxmlformats.org/drawingml/2006/main" id="419">
  <cs:axisTitle>
    <cs:lnRef idx="0"/>
    <cs:fillRef idx="0"/>
    <cs:effectRef idx="0"/>
    <cs:fontRef idx="minor"/>
  </cs:axisTitle>
  <cs:categoryAxis>
    <cs:lnRef idx="0"/>
    <cs:fillRef idx="0"/>
    <cs:effectRef idx="0"/>
    <cs:fontRef idx="minor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chartArea>
  <cs:dataLabel>
    <cs:lnRef idx="0"/>
    <cs:fillRef idx="0"/>
    <cs:effectRef idx="0"/>
    <cs:fontRef idx="minor"/>
  </cs:dataLabel>
  <cs:dataPoint>
    <cs:lnRef idx="0"/>
    <cs:fillRef idx="0">
      <cs:styleClr val="auto"/>
    </cs:fillRef>
    <cs:effectRef idx="0"/>
    <cs:fontRef idx="minor">
      <cs:schemeClr val="tx1"/>
    </cs:fontRef>
    <cs:spPr>
      <a:solidFill>
        <a:schemeClr val="phClr"/>
      </a:solidFill>
    </cs:spPr>
  </cs:dataPoint>
  <cs:dataPoint3D>
    <cs:lnRef idx="0"/>
    <cs:fillRef idx="0"/>
    <cs:effectRef idx="0"/>
    <cs:fontRef idx="minor"/>
  </cs:dataPoint3D>
  <cs:dataPointLine>
    <cs:lnRef idx="0"/>
    <cs:fillRef idx="0"/>
    <cs:effectRef idx="0"/>
    <cs:fontRef idx="minor"/>
  </cs:dataPointLine>
  <cs:dataPointMarker>
    <cs:lnRef idx="0"/>
    <cs:fillRef idx="0"/>
    <cs:effectRef idx="0"/>
    <cs:fontRef idx="minor"/>
  </cs:dataPointMarker>
  <cs:dataPointMarkerLayout>
    <cs:lnRef idx="0"/>
    <cs:fillRef idx="0"/>
    <cs:effectRef idx="0"/>
    <cs:fontRef idx="minor"/>
  </cs:dataPointMarkerLayout>
  <cs:dataPointWireframe>
    <cs:lnRef idx="0"/>
    <cs:fillRef idx="0"/>
    <cs:effectRef idx="0"/>
    <cs:fontRef idx="minor"/>
  </cs:dataPointWireframe>
  <cs:dataTable>
    <cs:lnRef idx="0"/>
    <cs:fillRef idx="0"/>
    <cs:effectRef idx="0"/>
    <cs:fontRef idx="minor"/>
  </cs:dataTable>
  <cs:downBar>
    <cs:lnRef idx="0"/>
    <cs:fillRef idx="0"/>
    <cs:effectRef idx="0"/>
    <cs:fontRef idx="minor"/>
  </cs:downBar>
  <cs:dropLine>
    <cs:lnRef idx="0"/>
    <cs:fillRef idx="0"/>
    <cs:effectRef idx="0"/>
    <cs:fontRef idx="minor"/>
  </cs:dropLine>
  <cs:errorBar>
    <cs:lnRef idx="0"/>
    <cs:fillRef idx="0"/>
    <cs:effectRef idx="0"/>
    <cs:fontRef idx="minor"/>
  </cs:errorBar>
  <cs:floor>
    <cs:lnRef idx="0"/>
    <cs:fillRef idx="0"/>
    <cs:effectRef idx="0"/>
    <cs:fontRef idx="minor"/>
  </cs:floor>
  <cs:gridlineMajor>
    <cs:lnRef idx="0"/>
    <cs:fillRef idx="0"/>
    <cs:effectRef idx="0"/>
    <cs:fontRef idx="minor"/>
  </cs:gridlineMajor>
  <cs:gridlineMinor>
    <cs:lnRef idx="0"/>
    <cs:fillRef idx="0"/>
    <cs:effectRef idx="0"/>
    <cs:fontRef idx="minor"/>
  </cs:gridlineMinor>
  <cs:hiLoLine>
    <cs:lnRef idx="0"/>
    <cs:fillRef idx="0"/>
    <cs:effectRef idx="0"/>
    <cs:fontRef idx="minor"/>
  </cs:hiLoLine>
  <cs:leaderLine>
    <cs:lnRef idx="0"/>
    <cs:fillRef idx="0"/>
    <cs:effectRef idx="0"/>
    <cs:fontRef idx="minor"/>
  </cs:leaderLine>
  <cs:legend>
    <cs:lnRef idx="0"/>
    <cs:fillRef idx="0"/>
    <cs:effectRef idx="0"/>
    <cs:fontRef idx="minor"/>
  </cs:legend>
  <cs:plotArea>
    <cs:lnRef idx="0"/>
    <cs:fillRef idx="0"/>
    <cs:effectRef idx="0"/>
    <cs:fontRef idx="minor"/>
  </cs:plotArea>
  <cs:plotArea3D>
    <cs:lnRef idx="0"/>
    <cs:fillRef idx="0"/>
    <cs:effectRef idx="0"/>
    <cs:fontRef idx="minor"/>
  </cs:plotArea3D>
  <cs:seriesAxis>
    <cs:lnRef idx="0"/>
    <cs:fillRef idx="0"/>
    <cs:effectRef idx="0"/>
    <cs:fontRef idx="minor"/>
  </cs:seriesAxis>
  <cs:seriesLine>
    <cs:lnRef idx="0"/>
    <cs:fillRef idx="0"/>
    <cs:effectRef idx="0"/>
    <cs:fontRef idx="minor"/>
  </cs:seriesLine>
  <cs:title>
    <cs:lnRef idx="0"/>
    <cs:fillRef idx="0"/>
    <cs:effectRef idx="0"/>
    <cs:fontRef idx="minor"/>
  </cs:title>
  <cs:trendline>
    <cs:lnRef idx="0"/>
    <cs:fillRef idx="0"/>
    <cs:effectRef idx="0"/>
    <cs:fontRef idx="minor"/>
  </cs:trendline>
  <cs:trendlineLabel>
    <cs:lnRef idx="0"/>
    <cs:fillRef idx="0"/>
    <cs:effectRef idx="0"/>
    <cs:fontRef idx="minor"/>
  </cs:trendlineLabel>
  <cs:upBar>
    <cs:lnRef idx="0"/>
    <cs:fillRef idx="0"/>
    <cs:effectRef idx="0"/>
    <cs:fontRef idx="minor"/>
  </cs:upBar>
  <cs:valueAxis>
    <cs:lnRef idx="0"/>
    <cs:fillRef idx="0"/>
    <cs:effectRef idx="0"/>
    <cs:fontRef idx="minor"/>
  </cs:valueAxis>
  <cs:wall>
    <cs:lnRef idx="0"/>
    <cs:fillRef idx="0"/>
    <cs:effectRef idx="0"/>
    <cs:fontRef idx="minor"/>
  </cs:wall>
</cs:chartStyl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0</xdr:colOff>
      <xdr:row>22</xdr:row>
      <xdr:rowOff>0</xdr:rowOff>
    </xdr:from>
    <xdr:to>
      <xdr:col>5</xdr:col>
      <xdr:colOff>528120</xdr:colOff>
      <xdr:row>37</xdr:row>
      <xdr:rowOff>21240</xdr:rowOff>
    </xdr:to>
    <xdr:graphicFrame>
      <xdr:nvGraphicFramePr>
        <xdr:cNvPr id="1" name="Chart 1"/>
        <xdr:cNvGraphicFramePr/>
      </xdr:nvGraphicFramePr>
      <xdr:xfrm>
        <a:off x="141120" y="5257800"/>
        <a:ext cx="5038920" cy="28789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0</xdr:colOff>
      <xdr:row>22</xdr:row>
      <xdr:rowOff>0</xdr:rowOff>
    </xdr:from>
    <xdr:to>
      <xdr:col>9</xdr:col>
      <xdr:colOff>371520</xdr:colOff>
      <xdr:row>37</xdr:row>
      <xdr:rowOff>21240</xdr:rowOff>
    </xdr:to>
    <xdr:graphicFrame>
      <xdr:nvGraphicFramePr>
        <xdr:cNvPr id="2" name="Chart 2"/>
        <xdr:cNvGraphicFramePr/>
      </xdr:nvGraphicFramePr>
      <xdr:xfrm>
        <a:off x="4651920" y="5257800"/>
        <a:ext cx="4318920" cy="28789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H37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28"/>
    <col collapsed="false" customWidth="true" hidden="false" outlineLevel="0" max="3" min="3" style="1" width="48"/>
    <col collapsed="false" customWidth="true" hidden="false" outlineLevel="0" max="4" min="4" style="1" width="22"/>
    <col collapsed="false" customWidth="true" hidden="false" outlineLevel="0" max="5" min="5" style="1" width="40"/>
    <col collapsed="false" customWidth="true" hidden="false" outlineLevel="0" max="7" min="6" style="1" width="22"/>
    <col collapsed="false" customWidth="true" hidden="false" outlineLevel="0" max="8" min="8" style="1" width="14"/>
  </cols>
  <sheetData>
    <row r="2" customFormat="false" ht="36" hidden="false" customHeight="true" outlineLevel="0" collapsed="false">
      <c r="B2" s="2" t="s">
        <v>0</v>
      </c>
      <c r="C2" s="2"/>
      <c r="D2" s="2"/>
      <c r="E2" s="2"/>
      <c r="F2" s="2"/>
      <c r="G2" s="2"/>
      <c r="H2" s="2"/>
    </row>
    <row r="3" customFormat="false" ht="15" hidden="false" customHeight="true" outlineLevel="0" collapsed="false">
      <c r="B3" s="3" t="s">
        <v>1</v>
      </c>
      <c r="C3" s="3"/>
      <c r="D3" s="3"/>
      <c r="E3" s="3"/>
      <c r="F3" s="3"/>
      <c r="G3" s="3"/>
      <c r="H3" s="3"/>
    </row>
    <row r="5" customFormat="false" ht="21.75" hidden="false" customHeight="true" outlineLevel="0" collapsed="false">
      <c r="B5" s="4" t="s">
        <v>2</v>
      </c>
      <c r="C5" s="4"/>
      <c r="D5" s="5" t="n">
        <f aca="false">COUNTIF('4. Scored Leads'!Y:Y,"Hot")</f>
        <v>121</v>
      </c>
      <c r="E5" s="5"/>
      <c r="F5" s="6" t="s">
        <v>3</v>
      </c>
      <c r="G5" s="6"/>
      <c r="H5" s="6"/>
    </row>
    <row r="6" customFormat="false" ht="21.75" hidden="false" customHeight="true" outlineLevel="0" collapsed="false">
      <c r="B6" s="4"/>
      <c r="C6" s="4"/>
      <c r="D6" s="5"/>
      <c r="E6" s="5"/>
      <c r="F6" s="6"/>
      <c r="G6" s="6"/>
      <c r="H6" s="6"/>
    </row>
    <row r="7" customFormat="false" ht="21.75" hidden="false" customHeight="true" outlineLevel="0" collapsed="false">
      <c r="B7" s="4"/>
      <c r="C7" s="4"/>
      <c r="D7" s="5"/>
      <c r="E7" s="5"/>
      <c r="F7" s="6"/>
      <c r="G7" s="6"/>
      <c r="H7" s="6"/>
    </row>
    <row r="9" customFormat="false" ht="15" hidden="false" customHeight="true" outlineLevel="0" collapsed="false">
      <c r="D9" s="7" t="n">
        <f aca="false">COUNTIF('4. Scored Leads'!Y:Y,"Hot")</f>
        <v>121</v>
      </c>
      <c r="F9" s="7" t="n">
        <f aca="false">COUNTIF('4. Scored Leads'!Y:Y,"Warm")</f>
        <v>363</v>
      </c>
      <c r="H9" s="7" t="n">
        <f aca="false">COUNTIF('4. Scored Leads'!Y:Y,"Cold")</f>
        <v>16</v>
      </c>
    </row>
    <row r="10" customFormat="false" ht="25.5" hidden="false" customHeight="true" outlineLevel="0" collapsed="false">
      <c r="B10" s="8" t="s">
        <v>4</v>
      </c>
      <c r="C10" s="8"/>
      <c r="D10" s="8"/>
      <c r="E10" s="8"/>
      <c r="F10" s="8"/>
      <c r="G10" s="8"/>
      <c r="H10" s="8"/>
    </row>
    <row r="11" customFormat="false" ht="19.5" hidden="false" customHeight="true" outlineLevel="0" collapsed="false">
      <c r="B11" s="9" t="s">
        <v>5</v>
      </c>
      <c r="C11" s="10" t="s">
        <v>6</v>
      </c>
      <c r="D11" s="10" t="s">
        <v>7</v>
      </c>
      <c r="E11" s="10" t="s">
        <v>8</v>
      </c>
    </row>
    <row r="12" customFormat="false" ht="19.5" hidden="false" customHeight="true" outlineLevel="0" collapsed="false">
      <c r="B12" s="11" t="s">
        <v>9</v>
      </c>
      <c r="C12" s="12" t="n">
        <f aca="false">COUNTA('3. Raw Leads'!A2:A501)</f>
        <v>500</v>
      </c>
      <c r="D12" s="13" t="s">
        <v>10</v>
      </c>
      <c r="E12" s="13" t="s">
        <v>11</v>
      </c>
    </row>
    <row r="13" customFormat="false" ht="19.5" hidden="false" customHeight="true" outlineLevel="0" collapsed="false">
      <c r="B13" s="14" t="s">
        <v>12</v>
      </c>
      <c r="C13" s="15" t="n">
        <f aca="false">1-COUNTIF('3. Raw Leads'!X2:X501,"Not picked up")/COUNTA('3. Raw Leads'!X2:X501)</f>
        <v>0.792</v>
      </c>
      <c r="D13" s="16" t="s">
        <v>13</v>
      </c>
      <c r="E13" s="16" t="s">
        <v>14</v>
      </c>
    </row>
    <row r="14" customFormat="false" ht="19.5" hidden="false" customHeight="true" outlineLevel="0" collapsed="false">
      <c r="B14" s="11" t="s">
        <v>15</v>
      </c>
      <c r="C14" s="17" t="n">
        <f aca="false">COUNTIF('4. Scored Leads'!Y:Y,"Hot")/COUNTA('4. Scored Leads'!Y2:Y501)</f>
        <v>0.242</v>
      </c>
      <c r="D14" s="13" t="s">
        <v>16</v>
      </c>
      <c r="E14" s="13" t="s">
        <v>17</v>
      </c>
    </row>
    <row r="15" customFormat="false" ht="19.5" hidden="false" customHeight="true" outlineLevel="0" collapsed="false">
      <c r="B15" s="14" t="s">
        <v>18</v>
      </c>
      <c r="C15" s="15" t="n">
        <f aca="false">COUNTIF('4. Scored Leads'!Y:Y,"Warm")/COUNTA('4. Scored Leads'!Y2:Y501)</f>
        <v>0.726</v>
      </c>
      <c r="D15" s="16" t="s">
        <v>19</v>
      </c>
      <c r="E15" s="16" t="s">
        <v>20</v>
      </c>
    </row>
    <row r="16" customFormat="false" ht="19.5" hidden="false" customHeight="true" outlineLevel="0" collapsed="false">
      <c r="B16" s="11" t="s">
        <v>21</v>
      </c>
      <c r="C16" s="17" t="n">
        <f aca="false">COUNTIF('4. Scored Leads'!Y:Y,"Cold")/COUNTA('4. Scored Leads'!Y2:Y501)</f>
        <v>0.032</v>
      </c>
      <c r="D16" s="13" t="s">
        <v>22</v>
      </c>
      <c r="E16" s="13" t="s">
        <v>23</v>
      </c>
    </row>
    <row r="17" customFormat="false" ht="19.5" hidden="false" customHeight="true" outlineLevel="0" collapsed="false">
      <c r="B17" s="14" t="s">
        <v>24</v>
      </c>
      <c r="C17" s="18" t="n">
        <f aca="false">AVERAGE('4. Scored Leads'!X2:X501)</f>
        <v>67.036</v>
      </c>
      <c r="D17" s="16" t="s">
        <v>25</v>
      </c>
      <c r="E17" s="16" t="s">
        <v>26</v>
      </c>
    </row>
    <row r="18" customFormat="false" ht="19.5" hidden="false" customHeight="true" outlineLevel="0" collapsed="false">
      <c r="B18" s="11" t="s">
        <v>27</v>
      </c>
      <c r="C18" s="12" t="n">
        <f aca="false">COUNTIF('3. Raw Leads'!X2:X501,"Site visit confirmed")</f>
        <v>25</v>
      </c>
      <c r="D18" s="13" t="s">
        <v>28</v>
      </c>
      <c r="E18" s="13" t="s">
        <v>29</v>
      </c>
    </row>
    <row r="20" customFormat="false" ht="25.5" hidden="false" customHeight="true" outlineLevel="0" collapsed="false">
      <c r="B20" s="8" t="s">
        <v>30</v>
      </c>
      <c r="C20" s="8"/>
      <c r="D20" s="8"/>
      <c r="E20" s="8"/>
      <c r="F20" s="8"/>
      <c r="G20" s="8"/>
      <c r="H20" s="8"/>
    </row>
    <row r="21" customFormat="false" ht="19.5" hidden="false" customHeight="true" outlineLevel="0" collapsed="false">
      <c r="B21" s="9" t="s">
        <v>31</v>
      </c>
      <c r="C21" s="10" t="s">
        <v>32</v>
      </c>
      <c r="D21" s="10" t="s">
        <v>33</v>
      </c>
      <c r="E21" s="10" t="s">
        <v>34</v>
      </c>
      <c r="F21" s="10" t="s">
        <v>35</v>
      </c>
    </row>
    <row r="22" customFormat="false" ht="19.5" hidden="false" customHeight="true" outlineLevel="0" collapsed="false">
      <c r="B22" s="19" t="s">
        <v>36</v>
      </c>
      <c r="C22" s="12" t="n">
        <f aca="false">COUNTIF('4. Scored Leads'!Y:Y,"Hot")</f>
        <v>121</v>
      </c>
      <c r="D22" s="12" t="n">
        <f aca="false">COUNTIF('4. Scored Leads'!Y:Y,"Warm")</f>
        <v>363</v>
      </c>
      <c r="E22" s="12" t="n">
        <f aca="false">COUNTIF('4. Scored Leads'!Y:Y,"Cold")</f>
        <v>16</v>
      </c>
      <c r="F22" s="12" t="n">
        <f aca="false">SUM(C22:E22)</f>
        <v>500</v>
      </c>
    </row>
    <row r="23" customFormat="false" ht="19.5" hidden="false" customHeight="true" outlineLevel="0" collapsed="false">
      <c r="B23" s="20" t="s">
        <v>37</v>
      </c>
      <c r="C23" s="15" t="n">
        <v>0.92</v>
      </c>
      <c r="D23" s="15" t="n">
        <v>0.78</v>
      </c>
      <c r="E23" s="15" t="n">
        <v>0.55</v>
      </c>
      <c r="F23" s="15" t="n">
        <f aca="false">SUMPRODUCT(C22:E22,C23:E23)/F22</f>
        <v>0.80652</v>
      </c>
    </row>
    <row r="24" customFormat="false" ht="19.5" hidden="false" customHeight="true" outlineLevel="0" collapsed="false">
      <c r="B24" s="19" t="s">
        <v>38</v>
      </c>
      <c r="C24" s="17" t="n">
        <v>0.45</v>
      </c>
      <c r="D24" s="17" t="n">
        <v>0.18</v>
      </c>
      <c r="E24" s="17" t="n">
        <v>0.04</v>
      </c>
      <c r="F24" s="17" t="n">
        <f aca="false">SUMPRODUCT(C22:E22,C24:E24)/F22</f>
        <v>0.24086</v>
      </c>
    </row>
    <row r="25" customFormat="false" ht="19.5" hidden="false" customHeight="true" outlineLevel="0" collapsed="false">
      <c r="B25" s="20" t="s">
        <v>39</v>
      </c>
      <c r="C25" s="15" t="n">
        <v>0.1</v>
      </c>
      <c r="D25" s="15" t="n">
        <v>0.03</v>
      </c>
      <c r="E25" s="15" t="n">
        <v>0.006</v>
      </c>
      <c r="F25" s="15" t="n">
        <f aca="false">SUMPRODUCT(C22:E22,C25:E25)/F22</f>
        <v>0.046172</v>
      </c>
    </row>
    <row r="26" customFormat="false" ht="19.5" hidden="false" customHeight="true" outlineLevel="0" collapsed="false">
      <c r="B26" s="19" t="s">
        <v>40</v>
      </c>
      <c r="C26" s="12" t="n">
        <f aca="false">C22*C24</f>
        <v>54.45</v>
      </c>
      <c r="D26" s="12" t="n">
        <f aca="false">D22*D24</f>
        <v>65.34</v>
      </c>
      <c r="E26" s="12" t="n">
        <f aca="false">E22*E24</f>
        <v>0.64</v>
      </c>
      <c r="F26" s="12" t="n">
        <f aca="false">SUM(C26:E26)</f>
        <v>120.43</v>
      </c>
    </row>
    <row r="27" customFormat="false" ht="19.5" hidden="false" customHeight="true" outlineLevel="0" collapsed="false">
      <c r="B27" s="20" t="s">
        <v>41</v>
      </c>
      <c r="C27" s="21" t="n">
        <f aca="false">C22*C25</f>
        <v>12.1</v>
      </c>
      <c r="D27" s="21" t="n">
        <f aca="false">D22*D25</f>
        <v>10.89</v>
      </c>
      <c r="E27" s="21" t="n">
        <f aca="false">E22*E25</f>
        <v>0.096</v>
      </c>
      <c r="F27" s="21" t="n">
        <f aca="false">SUM(C27:E27)</f>
        <v>23.086</v>
      </c>
    </row>
    <row r="28" customFormat="false" ht="19.5" hidden="false" customHeight="true" outlineLevel="0" collapsed="false">
      <c r="B28" s="19" t="s">
        <v>42</v>
      </c>
      <c r="C28" s="22" t="n">
        <f aca="false">C27*1.05</f>
        <v>12.705</v>
      </c>
      <c r="D28" s="22" t="n">
        <f aca="false">D27*0.95</f>
        <v>10.3455</v>
      </c>
      <c r="E28" s="22" t="n">
        <f aca="false">E27*0.85</f>
        <v>0.0816</v>
      </c>
      <c r="F28" s="22" t="n">
        <f aca="false">SUM(C28:E28)</f>
        <v>23.1321</v>
      </c>
    </row>
    <row r="30" customFormat="false" ht="25.5" hidden="false" customHeight="true" outlineLevel="0" collapsed="false">
      <c r="B30" s="8" t="s">
        <v>43</v>
      </c>
      <c r="C30" s="8"/>
      <c r="D30" s="8"/>
      <c r="E30" s="8"/>
      <c r="F30" s="8"/>
      <c r="G30" s="8"/>
      <c r="H30" s="8"/>
    </row>
    <row r="31" customFormat="false" ht="42" hidden="false" customHeight="true" outlineLevel="0" collapsed="false">
      <c r="B31" s="23" t="s">
        <v>44</v>
      </c>
      <c r="C31" s="24" t="s">
        <v>45</v>
      </c>
      <c r="D31" s="23" t="s">
        <v>46</v>
      </c>
      <c r="E31" s="24" t="s">
        <v>47</v>
      </c>
    </row>
    <row r="32" customFormat="false" ht="42" hidden="false" customHeight="true" outlineLevel="0" collapsed="false">
      <c r="B32" s="25" t="s">
        <v>48</v>
      </c>
      <c r="C32" s="26" t="s">
        <v>49</v>
      </c>
      <c r="D32" s="27" t="s">
        <v>50</v>
      </c>
      <c r="E32" s="26" t="s">
        <v>51</v>
      </c>
    </row>
    <row r="33" customFormat="false" ht="42" hidden="false" customHeight="true" outlineLevel="0" collapsed="false">
      <c r="B33" s="28" t="s">
        <v>52</v>
      </c>
      <c r="C33" s="29" t="s">
        <v>53</v>
      </c>
      <c r="D33" s="30" t="s">
        <v>54</v>
      </c>
      <c r="E33" s="29" t="s">
        <v>55</v>
      </c>
    </row>
    <row r="34" customFormat="false" ht="42" hidden="false" customHeight="true" outlineLevel="0" collapsed="false">
      <c r="B34" s="25" t="s">
        <v>56</v>
      </c>
      <c r="C34" s="26" t="s">
        <v>57</v>
      </c>
      <c r="D34" s="27" t="s">
        <v>58</v>
      </c>
      <c r="E34" s="26" t="s">
        <v>59</v>
      </c>
    </row>
    <row r="35" customFormat="false" ht="42" hidden="false" customHeight="true" outlineLevel="0" collapsed="false">
      <c r="B35" s="28" t="s">
        <v>60</v>
      </c>
      <c r="C35" s="29" t="s">
        <v>61</v>
      </c>
      <c r="D35" s="30" t="s">
        <v>62</v>
      </c>
      <c r="E35" s="29" t="s">
        <v>63</v>
      </c>
    </row>
    <row r="36" customFormat="false" ht="42" hidden="false" customHeight="true" outlineLevel="0" collapsed="false">
      <c r="B36" s="25" t="s">
        <v>64</v>
      </c>
      <c r="C36" s="26" t="s">
        <v>65</v>
      </c>
      <c r="D36" s="27" t="s">
        <v>54</v>
      </c>
      <c r="E36" s="26" t="s">
        <v>66</v>
      </c>
    </row>
    <row r="37" customFormat="false" ht="42" hidden="false" customHeight="true" outlineLevel="0" collapsed="false">
      <c r="B37" s="28" t="s">
        <v>67</v>
      </c>
      <c r="C37" s="29" t="s">
        <v>68</v>
      </c>
      <c r="D37" s="30" t="s">
        <v>69</v>
      </c>
      <c r="E37" s="29" t="s">
        <v>70</v>
      </c>
    </row>
  </sheetData>
  <mergeCells count="8">
    <mergeCell ref="B2:H2"/>
    <mergeCell ref="B3:H3"/>
    <mergeCell ref="B5:C7"/>
    <mergeCell ref="D5:E7"/>
    <mergeCell ref="F5:H7"/>
    <mergeCell ref="B10:H10"/>
    <mergeCell ref="B20:H20"/>
    <mergeCell ref="B30:H3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G2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26"/>
    <col collapsed="false" customWidth="true" hidden="false" outlineLevel="0" max="3" min="3" style="1" width="12"/>
    <col collapsed="false" customWidth="true" hidden="false" outlineLevel="0" max="4" min="4" style="1" width="36"/>
    <col collapsed="false" customWidth="true" hidden="false" outlineLevel="0" max="7" min="5" style="1" width="14"/>
  </cols>
  <sheetData>
    <row r="2" customFormat="false" ht="31.5" hidden="false" customHeight="true" outlineLevel="0" collapsed="false">
      <c r="B2" s="31" t="s">
        <v>71</v>
      </c>
      <c r="C2" s="31"/>
      <c r="D2" s="31"/>
      <c r="E2" s="31"/>
      <c r="F2" s="31"/>
      <c r="G2" s="31"/>
    </row>
    <row r="3" customFormat="false" ht="15" hidden="false" customHeight="true" outlineLevel="0" collapsed="false">
      <c r="B3" s="3" t="s">
        <v>72</v>
      </c>
      <c r="C3" s="3"/>
      <c r="D3" s="3"/>
      <c r="E3" s="3"/>
      <c r="F3" s="3"/>
      <c r="G3" s="3"/>
    </row>
    <row r="5" customFormat="false" ht="27.75" hidden="false" customHeight="true" outlineLevel="0" collapsed="false">
      <c r="B5" s="10" t="s">
        <v>73</v>
      </c>
      <c r="C5" s="10" t="s">
        <v>74</v>
      </c>
      <c r="D5" s="32" t="s">
        <v>75</v>
      </c>
      <c r="E5" s="32" t="s">
        <v>76</v>
      </c>
      <c r="F5" s="32" t="s">
        <v>77</v>
      </c>
      <c r="G5" s="32" t="s">
        <v>78</v>
      </c>
    </row>
    <row r="6" customFormat="false" ht="37.5" hidden="false" customHeight="true" outlineLevel="0" collapsed="false">
      <c r="B6" s="33" t="s">
        <v>79</v>
      </c>
      <c r="C6" s="13" t="n">
        <v>25</v>
      </c>
      <c r="D6" s="34" t="s">
        <v>80</v>
      </c>
      <c r="E6" s="34" t="s">
        <v>81</v>
      </c>
      <c r="F6" s="34" t="s">
        <v>82</v>
      </c>
      <c r="G6" s="34" t="s">
        <v>83</v>
      </c>
    </row>
    <row r="7" customFormat="false" ht="37.5" hidden="false" customHeight="true" outlineLevel="0" collapsed="false">
      <c r="B7" s="35" t="s">
        <v>84</v>
      </c>
      <c r="C7" s="16" t="n">
        <v>15</v>
      </c>
      <c r="D7" s="36" t="s">
        <v>85</v>
      </c>
      <c r="E7" s="36" t="s">
        <v>86</v>
      </c>
      <c r="F7" s="36" t="s">
        <v>87</v>
      </c>
      <c r="G7" s="36" t="s">
        <v>88</v>
      </c>
    </row>
    <row r="8" customFormat="false" ht="37.5" hidden="false" customHeight="true" outlineLevel="0" collapsed="false">
      <c r="B8" s="33" t="s">
        <v>89</v>
      </c>
      <c r="C8" s="13" t="n">
        <v>15</v>
      </c>
      <c r="D8" s="34" t="s">
        <v>90</v>
      </c>
      <c r="E8" s="34" t="s">
        <v>91</v>
      </c>
      <c r="F8" s="34" t="s">
        <v>92</v>
      </c>
      <c r="G8" s="34" t="s">
        <v>93</v>
      </c>
    </row>
    <row r="9" customFormat="false" ht="37.5" hidden="false" customHeight="true" outlineLevel="0" collapsed="false">
      <c r="B9" s="35" t="s">
        <v>94</v>
      </c>
      <c r="C9" s="16" t="n">
        <v>15</v>
      </c>
      <c r="D9" s="36" t="s">
        <v>95</v>
      </c>
      <c r="E9" s="36" t="s">
        <v>96</v>
      </c>
      <c r="F9" s="36" t="s">
        <v>97</v>
      </c>
      <c r="G9" s="36" t="s">
        <v>98</v>
      </c>
    </row>
    <row r="10" customFormat="false" ht="37.5" hidden="false" customHeight="true" outlineLevel="0" collapsed="false">
      <c r="B10" s="33" t="s">
        <v>99</v>
      </c>
      <c r="C10" s="13" t="n">
        <v>10</v>
      </c>
      <c r="D10" s="34" t="s">
        <v>100</v>
      </c>
      <c r="E10" s="34" t="s">
        <v>101</v>
      </c>
      <c r="F10" s="34" t="s">
        <v>102</v>
      </c>
      <c r="G10" s="34" t="s">
        <v>103</v>
      </c>
    </row>
    <row r="11" customFormat="false" ht="37.5" hidden="false" customHeight="true" outlineLevel="0" collapsed="false">
      <c r="B11" s="35" t="s">
        <v>104</v>
      </c>
      <c r="C11" s="16" t="n">
        <v>15</v>
      </c>
      <c r="D11" s="36" t="s">
        <v>105</v>
      </c>
      <c r="E11" s="36" t="s">
        <v>106</v>
      </c>
      <c r="F11" s="36" t="s">
        <v>107</v>
      </c>
      <c r="G11" s="36" t="s">
        <v>108</v>
      </c>
    </row>
    <row r="12" customFormat="false" ht="37.5" hidden="false" customHeight="true" outlineLevel="0" collapsed="false">
      <c r="B12" s="33" t="s">
        <v>109</v>
      </c>
      <c r="C12" s="13" t="n">
        <v>5</v>
      </c>
      <c r="D12" s="34" t="s">
        <v>110</v>
      </c>
      <c r="E12" s="34" t="s">
        <v>111</v>
      </c>
      <c r="F12" s="34" t="s">
        <v>112</v>
      </c>
      <c r="G12" s="34" t="s">
        <v>113</v>
      </c>
    </row>
    <row r="13" customFormat="false" ht="37.5" hidden="false" customHeight="true" outlineLevel="0" collapsed="false">
      <c r="B13" s="37" t="s">
        <v>114</v>
      </c>
      <c r="C13" s="37" t="n">
        <v>100</v>
      </c>
      <c r="D13" s="38"/>
      <c r="E13" s="38"/>
      <c r="F13" s="38"/>
      <c r="G13" s="38"/>
    </row>
    <row r="16" customFormat="false" ht="25.5" hidden="false" customHeight="true" outlineLevel="0" collapsed="false">
      <c r="B16" s="39" t="s">
        <v>115</v>
      </c>
      <c r="C16" s="39"/>
      <c r="D16" s="39"/>
      <c r="E16" s="39"/>
      <c r="F16" s="39"/>
      <c r="G16" s="39"/>
    </row>
    <row r="17" customFormat="false" ht="33.75" hidden="false" customHeight="true" outlineLevel="0" collapsed="false">
      <c r="B17" s="40" t="s">
        <v>116</v>
      </c>
      <c r="C17" s="40" t="s">
        <v>117</v>
      </c>
      <c r="D17" s="40" t="s">
        <v>118</v>
      </c>
      <c r="E17" s="32" t="s">
        <v>119</v>
      </c>
      <c r="F17" s="32" t="s">
        <v>120</v>
      </c>
      <c r="G17" s="32" t="s">
        <v>121</v>
      </c>
    </row>
    <row r="18" customFormat="false" ht="33.75" hidden="false" customHeight="true" outlineLevel="0" collapsed="false">
      <c r="B18" s="41" t="s">
        <v>122</v>
      </c>
      <c r="C18" s="42" t="s">
        <v>123</v>
      </c>
      <c r="D18" s="42" t="s">
        <v>124</v>
      </c>
      <c r="E18" s="36" t="s">
        <v>125</v>
      </c>
      <c r="F18" s="36" t="s">
        <v>126</v>
      </c>
      <c r="G18" s="36" t="s">
        <v>127</v>
      </c>
    </row>
    <row r="19" customFormat="false" ht="33.75" hidden="false" customHeight="true" outlineLevel="0" collapsed="false">
      <c r="B19" s="43" t="s">
        <v>128</v>
      </c>
      <c r="C19" s="44" t="s">
        <v>129</v>
      </c>
      <c r="D19" s="44" t="s">
        <v>130</v>
      </c>
      <c r="E19" s="34" t="s">
        <v>131</v>
      </c>
      <c r="F19" s="34" t="s">
        <v>132</v>
      </c>
      <c r="G19" s="34" t="s">
        <v>133</v>
      </c>
    </row>
    <row r="20" customFormat="false" ht="33.75" hidden="false" customHeight="true" outlineLevel="0" collapsed="false">
      <c r="B20" s="45" t="s">
        <v>134</v>
      </c>
      <c r="C20" s="42" t="s">
        <v>135</v>
      </c>
      <c r="D20" s="42" t="s">
        <v>136</v>
      </c>
      <c r="E20" s="36" t="s">
        <v>137</v>
      </c>
      <c r="F20" s="36" t="s">
        <v>138</v>
      </c>
      <c r="G20" s="36" t="s">
        <v>139</v>
      </c>
    </row>
    <row r="22" customFormat="false" ht="24" hidden="false" customHeight="true" outlineLevel="0" collapsed="false">
      <c r="B22" s="46" t="s">
        <v>140</v>
      </c>
      <c r="C22" s="46"/>
      <c r="D22" s="46"/>
      <c r="E22" s="46"/>
      <c r="F22" s="46"/>
      <c r="G22" s="46"/>
    </row>
    <row r="23" customFormat="false" ht="31.5" hidden="false" customHeight="true" outlineLevel="0" collapsed="false">
      <c r="B23" s="47" t="s">
        <v>141</v>
      </c>
      <c r="C23" s="47"/>
      <c r="D23" s="47"/>
      <c r="E23" s="47"/>
      <c r="F23" s="47"/>
      <c r="G23" s="47"/>
    </row>
    <row r="24" customFormat="false" ht="31.5" hidden="false" customHeight="true" outlineLevel="0" collapsed="false">
      <c r="B24" s="48" t="s">
        <v>142</v>
      </c>
      <c r="C24" s="48"/>
      <c r="D24" s="48"/>
      <c r="E24" s="48"/>
      <c r="F24" s="48"/>
      <c r="G24" s="48"/>
    </row>
    <row r="25" customFormat="false" ht="31.5" hidden="false" customHeight="true" outlineLevel="0" collapsed="false">
      <c r="B25" s="47" t="s">
        <v>143</v>
      </c>
      <c r="C25" s="47"/>
      <c r="D25" s="47"/>
      <c r="E25" s="47"/>
      <c r="F25" s="47"/>
      <c r="G25" s="47"/>
    </row>
    <row r="26" customFormat="false" ht="31.5" hidden="false" customHeight="true" outlineLevel="0" collapsed="false">
      <c r="B26" s="48" t="s">
        <v>144</v>
      </c>
      <c r="C26" s="48"/>
      <c r="D26" s="48"/>
      <c r="E26" s="48"/>
      <c r="F26" s="48"/>
      <c r="G26" s="48"/>
    </row>
    <row r="27" customFormat="false" ht="31.5" hidden="false" customHeight="true" outlineLevel="0" collapsed="false">
      <c r="B27" s="47" t="s">
        <v>145</v>
      </c>
      <c r="C27" s="47"/>
      <c r="D27" s="47"/>
      <c r="E27" s="47"/>
      <c r="F27" s="47"/>
      <c r="G27" s="47"/>
    </row>
  </sheetData>
  <mergeCells count="9">
    <mergeCell ref="B2:G2"/>
    <mergeCell ref="B3:G3"/>
    <mergeCell ref="B16:G16"/>
    <mergeCell ref="B22:G22"/>
    <mergeCell ref="B23:G23"/>
    <mergeCell ref="B24:G24"/>
    <mergeCell ref="B25:G25"/>
    <mergeCell ref="B26:G26"/>
    <mergeCell ref="B27:G2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50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9"/>
    <col collapsed="false" customWidth="true" hidden="false" outlineLevel="0" max="2" min="2" style="1" width="13"/>
    <col collapsed="false" customWidth="true" hidden="false" outlineLevel="0" max="3" min="3" style="1" width="22"/>
    <col collapsed="false" customWidth="true" hidden="false" outlineLevel="0" max="4" min="4" style="1" width="13"/>
    <col collapsed="false" customWidth="true" hidden="false" outlineLevel="0" max="5" min="5" style="1" width="30"/>
    <col collapsed="false" customWidth="true" hidden="false" outlineLevel="0" max="6" min="6" style="1" width="8"/>
    <col collapsed="false" customWidth="true" hidden="false" outlineLevel="0" max="7" min="7" style="1" width="6"/>
    <col collapsed="false" customWidth="true" hidden="false" outlineLevel="0" max="8" min="8" style="1" width="16"/>
    <col collapsed="false" customWidth="true" hidden="false" outlineLevel="0" max="9" min="9" style="1" width="18"/>
    <col collapsed="false" customWidth="true" hidden="false" outlineLevel="0" max="10" min="10" style="1" width="28"/>
    <col collapsed="false" customWidth="true" hidden="false" outlineLevel="0" max="11" min="11" style="1" width="15"/>
    <col collapsed="false" customWidth="true" hidden="false" outlineLevel="0" max="12" min="12" style="1" width="14"/>
    <col collapsed="false" customWidth="true" hidden="false" outlineLevel="0" max="13" min="13" style="1" width="17"/>
    <col collapsed="false" customWidth="true" hidden="false" outlineLevel="0" max="14" min="14" style="1" width="15"/>
    <col collapsed="false" customWidth="true" hidden="false" outlineLevel="0" max="15" min="15" style="1" width="17"/>
    <col collapsed="false" customWidth="true" hidden="false" outlineLevel="0" max="16" min="16" style="1" width="24"/>
    <col collapsed="false" customWidth="true" hidden="false" outlineLevel="0" max="18" min="17" style="1" width="18"/>
    <col collapsed="false" customWidth="true" hidden="false" outlineLevel="0" max="21" min="19" style="1" width="10"/>
    <col collapsed="false" customWidth="true" hidden="false" outlineLevel="0" max="22" min="22" style="1" width="15"/>
    <col collapsed="false" customWidth="true" hidden="false" outlineLevel="0" max="23" min="23" style="1" width="10"/>
    <col collapsed="false" customWidth="true" hidden="false" outlineLevel="0" max="24" min="24" style="1" width="26"/>
  </cols>
  <sheetData>
    <row r="1" customFormat="false" ht="33.75" hidden="false" customHeight="true" outlineLevel="0" collapsed="false">
      <c r="A1" s="40" t="s">
        <v>146</v>
      </c>
      <c r="B1" s="40" t="s">
        <v>147</v>
      </c>
      <c r="C1" s="40" t="s">
        <v>148</v>
      </c>
      <c r="D1" s="40" t="s">
        <v>149</v>
      </c>
      <c r="E1" s="40" t="s">
        <v>150</v>
      </c>
      <c r="F1" s="40" t="s">
        <v>151</v>
      </c>
      <c r="G1" s="40" t="s">
        <v>152</v>
      </c>
      <c r="H1" s="40" t="s">
        <v>153</v>
      </c>
      <c r="I1" s="40" t="s">
        <v>154</v>
      </c>
      <c r="J1" s="40" t="s">
        <v>89</v>
      </c>
      <c r="K1" s="40" t="s">
        <v>155</v>
      </c>
      <c r="L1" s="40" t="s">
        <v>156</v>
      </c>
      <c r="M1" s="40" t="s">
        <v>157</v>
      </c>
      <c r="N1" s="40" t="s">
        <v>158</v>
      </c>
      <c r="O1" s="40" t="s">
        <v>159</v>
      </c>
      <c r="P1" s="40" t="s">
        <v>160</v>
      </c>
      <c r="Q1" s="40" t="s">
        <v>161</v>
      </c>
      <c r="R1" s="40" t="s">
        <v>162</v>
      </c>
      <c r="S1" s="40" t="s">
        <v>163</v>
      </c>
      <c r="T1" s="40" t="s">
        <v>164</v>
      </c>
      <c r="U1" s="40" t="s">
        <v>165</v>
      </c>
      <c r="V1" s="40" t="s">
        <v>166</v>
      </c>
      <c r="W1" s="40" t="s">
        <v>167</v>
      </c>
      <c r="X1" s="40" t="s">
        <v>104</v>
      </c>
    </row>
    <row r="2" customFormat="false" ht="15" hidden="false" customHeight="true" outlineLevel="0" collapsed="false">
      <c r="A2" s="49" t="s">
        <v>168</v>
      </c>
      <c r="B2" s="49" t="s">
        <v>169</v>
      </c>
      <c r="C2" s="50" t="s">
        <v>170</v>
      </c>
      <c r="D2" s="50" t="s">
        <v>171</v>
      </c>
      <c r="E2" s="50" t="s">
        <v>172</v>
      </c>
      <c r="F2" s="49" t="s">
        <v>173</v>
      </c>
      <c r="G2" s="49" t="n">
        <v>39</v>
      </c>
      <c r="H2" s="50" t="s">
        <v>174</v>
      </c>
      <c r="I2" s="50" t="s">
        <v>175</v>
      </c>
      <c r="J2" s="50" t="s">
        <v>176</v>
      </c>
      <c r="K2" s="49" t="s">
        <v>177</v>
      </c>
      <c r="L2" s="51" t="n">
        <v>6999999</v>
      </c>
      <c r="M2" s="49" t="s">
        <v>178</v>
      </c>
      <c r="N2" s="49" t="s">
        <v>179</v>
      </c>
      <c r="O2" s="49" t="s">
        <v>180</v>
      </c>
      <c r="P2" s="50" t="s">
        <v>181</v>
      </c>
      <c r="Q2" s="49" t="s">
        <v>182</v>
      </c>
      <c r="R2" s="49" t="s">
        <v>183</v>
      </c>
      <c r="S2" s="49" t="n">
        <v>75</v>
      </c>
      <c r="T2" s="49" t="n">
        <v>1</v>
      </c>
      <c r="U2" s="49" t="n">
        <v>1</v>
      </c>
      <c r="V2" s="49" t="s">
        <v>184</v>
      </c>
      <c r="W2" s="49" t="n">
        <v>1</v>
      </c>
      <c r="X2" s="49" t="s">
        <v>185</v>
      </c>
    </row>
    <row r="3" customFormat="false" ht="15" hidden="false" customHeight="true" outlineLevel="0" collapsed="false">
      <c r="A3" s="52" t="s">
        <v>186</v>
      </c>
      <c r="B3" s="52" t="s">
        <v>187</v>
      </c>
      <c r="C3" s="53" t="s">
        <v>188</v>
      </c>
      <c r="D3" s="53" t="s">
        <v>189</v>
      </c>
      <c r="E3" s="53" t="s">
        <v>190</v>
      </c>
      <c r="F3" s="52" t="s">
        <v>191</v>
      </c>
      <c r="G3" s="52" t="n">
        <v>38</v>
      </c>
      <c r="H3" s="53" t="s">
        <v>192</v>
      </c>
      <c r="I3" s="53" t="s">
        <v>193</v>
      </c>
      <c r="J3" s="53" t="s">
        <v>194</v>
      </c>
      <c r="K3" s="52" t="s">
        <v>195</v>
      </c>
      <c r="L3" s="54" t="n">
        <v>11249999</v>
      </c>
      <c r="M3" s="52" t="s">
        <v>196</v>
      </c>
      <c r="N3" s="52" t="s">
        <v>179</v>
      </c>
      <c r="O3" s="52" t="s">
        <v>197</v>
      </c>
      <c r="P3" s="53" t="s">
        <v>198</v>
      </c>
      <c r="Q3" s="52" t="s">
        <v>182</v>
      </c>
      <c r="R3" s="52" t="s">
        <v>199</v>
      </c>
      <c r="S3" s="52" t="n">
        <v>0</v>
      </c>
      <c r="T3" s="52" t="n">
        <v>0</v>
      </c>
      <c r="U3" s="52" t="n">
        <v>1</v>
      </c>
      <c r="V3" s="52" t="s">
        <v>200</v>
      </c>
      <c r="W3" s="52" t="n">
        <v>1</v>
      </c>
      <c r="X3" s="52" t="s">
        <v>201</v>
      </c>
    </row>
    <row r="4" customFormat="false" ht="15" hidden="false" customHeight="true" outlineLevel="0" collapsed="false">
      <c r="A4" s="49" t="s">
        <v>202</v>
      </c>
      <c r="B4" s="49" t="s">
        <v>203</v>
      </c>
      <c r="C4" s="50" t="s">
        <v>204</v>
      </c>
      <c r="D4" s="50" t="s">
        <v>205</v>
      </c>
      <c r="E4" s="50" t="s">
        <v>206</v>
      </c>
      <c r="F4" s="49" t="s">
        <v>173</v>
      </c>
      <c r="G4" s="49" t="n">
        <v>35</v>
      </c>
      <c r="H4" s="50" t="s">
        <v>207</v>
      </c>
      <c r="I4" s="50" t="s">
        <v>175</v>
      </c>
      <c r="J4" s="50" t="s">
        <v>194</v>
      </c>
      <c r="K4" s="49" t="s">
        <v>208</v>
      </c>
      <c r="L4" s="51" t="n">
        <v>20000000</v>
      </c>
      <c r="M4" s="49" t="s">
        <v>178</v>
      </c>
      <c r="N4" s="49" t="s">
        <v>209</v>
      </c>
      <c r="O4" s="49" t="s">
        <v>210</v>
      </c>
      <c r="P4" s="50" t="s">
        <v>211</v>
      </c>
      <c r="Q4" s="49" t="s">
        <v>182</v>
      </c>
      <c r="R4" s="49" t="s">
        <v>212</v>
      </c>
      <c r="S4" s="49" t="n">
        <v>95</v>
      </c>
      <c r="T4" s="49" t="n">
        <v>1</v>
      </c>
      <c r="U4" s="49" t="n">
        <v>3</v>
      </c>
      <c r="V4" s="49" t="s">
        <v>200</v>
      </c>
      <c r="W4" s="49" t="n">
        <v>2</v>
      </c>
      <c r="X4" s="49" t="s">
        <v>185</v>
      </c>
    </row>
    <row r="5" customFormat="false" ht="15" hidden="false" customHeight="true" outlineLevel="0" collapsed="false">
      <c r="A5" s="52" t="s">
        <v>213</v>
      </c>
      <c r="B5" s="52" t="s">
        <v>169</v>
      </c>
      <c r="C5" s="53" t="s">
        <v>214</v>
      </c>
      <c r="D5" s="53" t="s">
        <v>215</v>
      </c>
      <c r="E5" s="53" t="s">
        <v>216</v>
      </c>
      <c r="F5" s="52" t="s">
        <v>173</v>
      </c>
      <c r="G5" s="52" t="n">
        <v>36</v>
      </c>
      <c r="H5" s="53" t="s">
        <v>217</v>
      </c>
      <c r="I5" s="53" t="s">
        <v>218</v>
      </c>
      <c r="J5" s="53" t="s">
        <v>219</v>
      </c>
      <c r="K5" s="52" t="s">
        <v>195</v>
      </c>
      <c r="L5" s="54" t="n">
        <v>11249999</v>
      </c>
      <c r="M5" s="52" t="s">
        <v>220</v>
      </c>
      <c r="N5" s="52" t="s">
        <v>179</v>
      </c>
      <c r="O5" s="52" t="s">
        <v>221</v>
      </c>
      <c r="P5" s="53" t="s">
        <v>211</v>
      </c>
      <c r="Q5" s="52" t="s">
        <v>182</v>
      </c>
      <c r="R5" s="52" t="s">
        <v>212</v>
      </c>
      <c r="S5" s="52" t="n">
        <v>50</v>
      </c>
      <c r="T5" s="52" t="n">
        <v>2</v>
      </c>
      <c r="U5" s="52" t="n">
        <v>3</v>
      </c>
      <c r="V5" s="52" t="s">
        <v>200</v>
      </c>
      <c r="W5" s="52" t="n">
        <v>4</v>
      </c>
      <c r="X5" s="52" t="s">
        <v>222</v>
      </c>
    </row>
    <row r="6" customFormat="false" ht="15" hidden="false" customHeight="true" outlineLevel="0" collapsed="false">
      <c r="A6" s="49" t="s">
        <v>223</v>
      </c>
      <c r="B6" s="49" t="s">
        <v>224</v>
      </c>
      <c r="C6" s="50" t="s">
        <v>225</v>
      </c>
      <c r="D6" s="50" t="s">
        <v>226</v>
      </c>
      <c r="E6" s="50" t="s">
        <v>227</v>
      </c>
      <c r="F6" s="49" t="s">
        <v>191</v>
      </c>
      <c r="G6" s="49" t="n">
        <v>52</v>
      </c>
      <c r="H6" s="50" t="s">
        <v>174</v>
      </c>
      <c r="I6" s="50" t="s">
        <v>218</v>
      </c>
      <c r="J6" s="50" t="s">
        <v>228</v>
      </c>
      <c r="K6" s="49" t="s">
        <v>177</v>
      </c>
      <c r="L6" s="51" t="n">
        <v>6999999</v>
      </c>
      <c r="M6" s="49" t="s">
        <v>178</v>
      </c>
      <c r="N6" s="49" t="s">
        <v>179</v>
      </c>
      <c r="O6" s="49" t="s">
        <v>221</v>
      </c>
      <c r="P6" s="50" t="s">
        <v>229</v>
      </c>
      <c r="Q6" s="49" t="s">
        <v>230</v>
      </c>
      <c r="R6" s="49" t="s">
        <v>231</v>
      </c>
      <c r="S6" s="49" t="n">
        <v>95</v>
      </c>
      <c r="T6" s="49" t="n">
        <v>0</v>
      </c>
      <c r="U6" s="49" t="n">
        <v>0</v>
      </c>
      <c r="V6" s="49" t="s">
        <v>232</v>
      </c>
      <c r="W6" s="49" t="n">
        <v>5</v>
      </c>
      <c r="X6" s="49" t="s">
        <v>201</v>
      </c>
    </row>
    <row r="7" customFormat="false" ht="15" hidden="false" customHeight="true" outlineLevel="0" collapsed="false">
      <c r="A7" s="52" t="s">
        <v>233</v>
      </c>
      <c r="B7" s="52" t="s">
        <v>234</v>
      </c>
      <c r="C7" s="53" t="s">
        <v>235</v>
      </c>
      <c r="D7" s="53" t="s">
        <v>236</v>
      </c>
      <c r="E7" s="53" t="s">
        <v>237</v>
      </c>
      <c r="F7" s="52" t="s">
        <v>191</v>
      </c>
      <c r="G7" s="52" t="n">
        <v>38</v>
      </c>
      <c r="H7" s="53" t="s">
        <v>174</v>
      </c>
      <c r="I7" s="53" t="s">
        <v>238</v>
      </c>
      <c r="J7" s="53" t="s">
        <v>194</v>
      </c>
      <c r="K7" s="52" t="s">
        <v>239</v>
      </c>
      <c r="L7" s="54" t="n">
        <v>8999999</v>
      </c>
      <c r="M7" s="52" t="s">
        <v>178</v>
      </c>
      <c r="N7" s="52" t="s">
        <v>240</v>
      </c>
      <c r="O7" s="52" t="s">
        <v>180</v>
      </c>
      <c r="P7" s="53" t="s">
        <v>241</v>
      </c>
      <c r="Q7" s="52" t="s">
        <v>242</v>
      </c>
      <c r="R7" s="52" t="s">
        <v>183</v>
      </c>
      <c r="S7" s="52" t="n">
        <v>0</v>
      </c>
      <c r="T7" s="52" t="n">
        <v>1</v>
      </c>
      <c r="U7" s="52" t="n">
        <v>0</v>
      </c>
      <c r="V7" s="52" t="s">
        <v>200</v>
      </c>
      <c r="W7" s="52" t="n">
        <v>1</v>
      </c>
      <c r="X7" s="52" t="s">
        <v>243</v>
      </c>
    </row>
    <row r="8" customFormat="false" ht="15" hidden="false" customHeight="true" outlineLevel="0" collapsed="false">
      <c r="A8" s="49" t="s">
        <v>244</v>
      </c>
      <c r="B8" s="49" t="s">
        <v>245</v>
      </c>
      <c r="C8" s="50" t="s">
        <v>246</v>
      </c>
      <c r="D8" s="50" t="s">
        <v>247</v>
      </c>
      <c r="E8" s="50" t="s">
        <v>248</v>
      </c>
      <c r="F8" s="49" t="s">
        <v>173</v>
      </c>
      <c r="G8" s="49" t="n">
        <v>43</v>
      </c>
      <c r="H8" s="50" t="s">
        <v>249</v>
      </c>
      <c r="I8" s="50" t="s">
        <v>250</v>
      </c>
      <c r="J8" s="50" t="s">
        <v>251</v>
      </c>
      <c r="K8" s="49" t="s">
        <v>239</v>
      </c>
      <c r="L8" s="51" t="n">
        <v>8999999</v>
      </c>
      <c r="M8" s="49" t="s">
        <v>220</v>
      </c>
      <c r="N8" s="49" t="s">
        <v>179</v>
      </c>
      <c r="O8" s="49" t="s">
        <v>180</v>
      </c>
      <c r="P8" s="50" t="s">
        <v>252</v>
      </c>
      <c r="Q8" s="49" t="s">
        <v>182</v>
      </c>
      <c r="R8" s="49" t="s">
        <v>212</v>
      </c>
      <c r="S8" s="49" t="n">
        <v>0</v>
      </c>
      <c r="T8" s="49" t="n">
        <v>0</v>
      </c>
      <c r="U8" s="49" t="n">
        <v>0</v>
      </c>
      <c r="V8" s="49" t="s">
        <v>200</v>
      </c>
      <c r="W8" s="49" t="n">
        <v>2</v>
      </c>
      <c r="X8" s="49" t="s">
        <v>185</v>
      </c>
    </row>
    <row r="9" customFormat="false" ht="15" hidden="false" customHeight="true" outlineLevel="0" collapsed="false">
      <c r="A9" s="52" t="s">
        <v>253</v>
      </c>
      <c r="B9" s="52" t="s">
        <v>254</v>
      </c>
      <c r="C9" s="53" t="s">
        <v>255</v>
      </c>
      <c r="D9" s="53" t="s">
        <v>256</v>
      </c>
      <c r="E9" s="53" t="s">
        <v>257</v>
      </c>
      <c r="F9" s="52" t="s">
        <v>191</v>
      </c>
      <c r="G9" s="52" t="n">
        <v>41</v>
      </c>
      <c r="H9" s="53" t="s">
        <v>258</v>
      </c>
      <c r="I9" s="53" t="s">
        <v>259</v>
      </c>
      <c r="J9" s="53" t="s">
        <v>260</v>
      </c>
      <c r="K9" s="52" t="s">
        <v>261</v>
      </c>
      <c r="L9" s="54" t="n">
        <v>0</v>
      </c>
      <c r="M9" s="52" t="s">
        <v>262</v>
      </c>
      <c r="N9" s="52" t="s">
        <v>240</v>
      </c>
      <c r="O9" s="52" t="s">
        <v>210</v>
      </c>
      <c r="P9" s="53" t="s">
        <v>181</v>
      </c>
      <c r="Q9" s="52" t="s">
        <v>182</v>
      </c>
      <c r="R9" s="52" t="s">
        <v>212</v>
      </c>
      <c r="S9" s="52" t="n">
        <v>0</v>
      </c>
      <c r="T9" s="52" t="n">
        <v>3</v>
      </c>
      <c r="U9" s="52" t="n">
        <v>2</v>
      </c>
      <c r="V9" s="52" t="s">
        <v>232</v>
      </c>
      <c r="W9" s="52" t="n">
        <v>3</v>
      </c>
      <c r="X9" s="52" t="s">
        <v>263</v>
      </c>
    </row>
    <row r="10" customFormat="false" ht="15" hidden="false" customHeight="true" outlineLevel="0" collapsed="false">
      <c r="A10" s="49" t="s">
        <v>264</v>
      </c>
      <c r="B10" s="49" t="s">
        <v>254</v>
      </c>
      <c r="C10" s="50" t="s">
        <v>265</v>
      </c>
      <c r="D10" s="50" t="s">
        <v>266</v>
      </c>
      <c r="E10" s="50" t="s">
        <v>267</v>
      </c>
      <c r="F10" s="49" t="s">
        <v>173</v>
      </c>
      <c r="G10" s="49" t="n">
        <v>33</v>
      </c>
      <c r="H10" s="50" t="s">
        <v>249</v>
      </c>
      <c r="I10" s="50" t="s">
        <v>175</v>
      </c>
      <c r="J10" s="50" t="s">
        <v>194</v>
      </c>
      <c r="K10" s="49" t="s">
        <v>239</v>
      </c>
      <c r="L10" s="51" t="n">
        <v>8999999</v>
      </c>
      <c r="M10" s="49" t="s">
        <v>262</v>
      </c>
      <c r="N10" s="49" t="s">
        <v>179</v>
      </c>
      <c r="O10" s="49" t="s">
        <v>268</v>
      </c>
      <c r="P10" s="50" t="s">
        <v>241</v>
      </c>
      <c r="Q10" s="49" t="s">
        <v>230</v>
      </c>
      <c r="R10" s="49" t="s">
        <v>183</v>
      </c>
      <c r="S10" s="49" t="n">
        <v>75</v>
      </c>
      <c r="T10" s="49" t="n">
        <v>0</v>
      </c>
      <c r="U10" s="49" t="n">
        <v>1</v>
      </c>
      <c r="V10" s="49" t="s">
        <v>232</v>
      </c>
      <c r="W10" s="49" t="n">
        <v>1</v>
      </c>
      <c r="X10" s="49" t="s">
        <v>243</v>
      </c>
    </row>
    <row r="11" customFormat="false" ht="15" hidden="false" customHeight="true" outlineLevel="0" collapsed="false">
      <c r="A11" s="52" t="s">
        <v>269</v>
      </c>
      <c r="B11" s="52" t="s">
        <v>187</v>
      </c>
      <c r="C11" s="53" t="s">
        <v>270</v>
      </c>
      <c r="D11" s="53" t="s">
        <v>271</v>
      </c>
      <c r="E11" s="53" t="s">
        <v>272</v>
      </c>
      <c r="F11" s="52" t="s">
        <v>173</v>
      </c>
      <c r="G11" s="52" t="n">
        <v>31</v>
      </c>
      <c r="H11" s="53" t="s">
        <v>174</v>
      </c>
      <c r="I11" s="53" t="s">
        <v>250</v>
      </c>
      <c r="J11" s="53" t="s">
        <v>194</v>
      </c>
      <c r="K11" s="52" t="s">
        <v>261</v>
      </c>
      <c r="L11" s="54" t="n">
        <v>0</v>
      </c>
      <c r="M11" s="52" t="s">
        <v>220</v>
      </c>
      <c r="N11" s="52" t="s">
        <v>240</v>
      </c>
      <c r="O11" s="52" t="s">
        <v>210</v>
      </c>
      <c r="P11" s="53" t="s">
        <v>273</v>
      </c>
      <c r="Q11" s="52" t="s">
        <v>242</v>
      </c>
      <c r="R11" s="52" t="s">
        <v>212</v>
      </c>
      <c r="S11" s="52" t="n">
        <v>50</v>
      </c>
      <c r="T11" s="52" t="n">
        <v>0</v>
      </c>
      <c r="U11" s="52" t="n">
        <v>2</v>
      </c>
      <c r="V11" s="52" t="s">
        <v>232</v>
      </c>
      <c r="W11" s="52" t="n">
        <v>1</v>
      </c>
      <c r="X11" s="52" t="s">
        <v>274</v>
      </c>
    </row>
    <row r="12" customFormat="false" ht="15" hidden="false" customHeight="true" outlineLevel="0" collapsed="false">
      <c r="A12" s="49" t="s">
        <v>275</v>
      </c>
      <c r="B12" s="49" t="s">
        <v>276</v>
      </c>
      <c r="C12" s="50" t="s">
        <v>277</v>
      </c>
      <c r="D12" s="50" t="s">
        <v>278</v>
      </c>
      <c r="E12" s="50" t="s">
        <v>279</v>
      </c>
      <c r="F12" s="49" t="s">
        <v>191</v>
      </c>
      <c r="G12" s="49" t="n">
        <v>32</v>
      </c>
      <c r="H12" s="50" t="s">
        <v>217</v>
      </c>
      <c r="I12" s="50" t="s">
        <v>218</v>
      </c>
      <c r="J12" s="50" t="s">
        <v>176</v>
      </c>
      <c r="K12" s="49" t="s">
        <v>239</v>
      </c>
      <c r="L12" s="51" t="n">
        <v>8999999</v>
      </c>
      <c r="M12" s="49" t="s">
        <v>178</v>
      </c>
      <c r="N12" s="49" t="s">
        <v>209</v>
      </c>
      <c r="O12" s="49" t="s">
        <v>210</v>
      </c>
      <c r="P12" s="50" t="s">
        <v>273</v>
      </c>
      <c r="Q12" s="49" t="s">
        <v>242</v>
      </c>
      <c r="R12" s="49" t="s">
        <v>212</v>
      </c>
      <c r="S12" s="49" t="n">
        <v>0</v>
      </c>
      <c r="T12" s="49" t="n">
        <v>2</v>
      </c>
      <c r="U12" s="49" t="n">
        <v>5</v>
      </c>
      <c r="V12" s="49" t="s">
        <v>232</v>
      </c>
      <c r="W12" s="49" t="n">
        <v>4</v>
      </c>
      <c r="X12" s="49" t="s">
        <v>280</v>
      </c>
    </row>
    <row r="13" customFormat="false" ht="15" hidden="false" customHeight="true" outlineLevel="0" collapsed="false">
      <c r="A13" s="52" t="s">
        <v>281</v>
      </c>
      <c r="B13" s="52" t="s">
        <v>282</v>
      </c>
      <c r="C13" s="53" t="s">
        <v>283</v>
      </c>
      <c r="D13" s="53" t="s">
        <v>284</v>
      </c>
      <c r="E13" s="53" t="s">
        <v>285</v>
      </c>
      <c r="F13" s="52" t="s">
        <v>173</v>
      </c>
      <c r="G13" s="52" t="n">
        <v>36</v>
      </c>
      <c r="H13" s="53" t="s">
        <v>174</v>
      </c>
      <c r="I13" s="53" t="s">
        <v>193</v>
      </c>
      <c r="J13" s="53" t="s">
        <v>194</v>
      </c>
      <c r="K13" s="52" t="s">
        <v>239</v>
      </c>
      <c r="L13" s="54" t="n">
        <v>8999999</v>
      </c>
      <c r="M13" s="52" t="s">
        <v>220</v>
      </c>
      <c r="N13" s="52" t="s">
        <v>112</v>
      </c>
      <c r="O13" s="52" t="s">
        <v>221</v>
      </c>
      <c r="P13" s="53" t="s">
        <v>181</v>
      </c>
      <c r="Q13" s="52" t="s">
        <v>182</v>
      </c>
      <c r="R13" s="52" t="s">
        <v>212</v>
      </c>
      <c r="S13" s="52" t="n">
        <v>95</v>
      </c>
      <c r="T13" s="52" t="n">
        <v>0</v>
      </c>
      <c r="U13" s="52" t="n">
        <v>5</v>
      </c>
      <c r="V13" s="52" t="s">
        <v>232</v>
      </c>
      <c r="W13" s="52" t="n">
        <v>1</v>
      </c>
      <c r="X13" s="52" t="s">
        <v>274</v>
      </c>
    </row>
    <row r="14" customFormat="false" ht="15" hidden="false" customHeight="true" outlineLevel="0" collapsed="false">
      <c r="A14" s="49" t="s">
        <v>286</v>
      </c>
      <c r="B14" s="49" t="s">
        <v>287</v>
      </c>
      <c r="C14" s="50" t="s">
        <v>288</v>
      </c>
      <c r="D14" s="50" t="s">
        <v>289</v>
      </c>
      <c r="E14" s="50" t="s">
        <v>290</v>
      </c>
      <c r="F14" s="49" t="s">
        <v>173</v>
      </c>
      <c r="G14" s="49" t="n">
        <v>29</v>
      </c>
      <c r="H14" s="50" t="s">
        <v>174</v>
      </c>
      <c r="I14" s="50" t="s">
        <v>291</v>
      </c>
      <c r="J14" s="50" t="s">
        <v>260</v>
      </c>
      <c r="K14" s="49" t="s">
        <v>239</v>
      </c>
      <c r="L14" s="51" t="n">
        <v>8999999</v>
      </c>
      <c r="M14" s="49" t="s">
        <v>178</v>
      </c>
      <c r="N14" s="49" t="s">
        <v>209</v>
      </c>
      <c r="O14" s="49" t="s">
        <v>210</v>
      </c>
      <c r="P14" s="50" t="s">
        <v>181</v>
      </c>
      <c r="Q14" s="49" t="s">
        <v>182</v>
      </c>
      <c r="R14" s="49" t="s">
        <v>183</v>
      </c>
      <c r="S14" s="49" t="n">
        <v>25</v>
      </c>
      <c r="T14" s="49" t="n">
        <v>1</v>
      </c>
      <c r="U14" s="49" t="n">
        <v>3</v>
      </c>
      <c r="V14" s="49" t="s">
        <v>292</v>
      </c>
      <c r="W14" s="49" t="n">
        <v>3</v>
      </c>
      <c r="X14" s="49" t="s">
        <v>280</v>
      </c>
    </row>
    <row r="15" customFormat="false" ht="15" hidden="false" customHeight="true" outlineLevel="0" collapsed="false">
      <c r="A15" s="52" t="s">
        <v>293</v>
      </c>
      <c r="B15" s="52" t="s">
        <v>294</v>
      </c>
      <c r="C15" s="53" t="s">
        <v>295</v>
      </c>
      <c r="D15" s="53" t="s">
        <v>296</v>
      </c>
      <c r="E15" s="53" t="s">
        <v>297</v>
      </c>
      <c r="F15" s="52" t="s">
        <v>173</v>
      </c>
      <c r="G15" s="52" t="n">
        <v>43</v>
      </c>
      <c r="H15" s="53" t="s">
        <v>174</v>
      </c>
      <c r="I15" s="53" t="s">
        <v>250</v>
      </c>
      <c r="J15" s="53" t="s">
        <v>228</v>
      </c>
      <c r="K15" s="52" t="s">
        <v>239</v>
      </c>
      <c r="L15" s="54" t="n">
        <v>8999999</v>
      </c>
      <c r="M15" s="52" t="s">
        <v>196</v>
      </c>
      <c r="N15" s="52" t="s">
        <v>240</v>
      </c>
      <c r="O15" s="52" t="s">
        <v>268</v>
      </c>
      <c r="P15" s="53" t="s">
        <v>211</v>
      </c>
      <c r="Q15" s="52" t="s">
        <v>230</v>
      </c>
      <c r="R15" s="52" t="s">
        <v>183</v>
      </c>
      <c r="S15" s="52" t="n">
        <v>0</v>
      </c>
      <c r="T15" s="52" t="n">
        <v>0</v>
      </c>
      <c r="U15" s="52" t="n">
        <v>3</v>
      </c>
      <c r="V15" s="52" t="s">
        <v>232</v>
      </c>
      <c r="W15" s="52" t="n">
        <v>3</v>
      </c>
      <c r="X15" s="52" t="s">
        <v>298</v>
      </c>
    </row>
    <row r="16" customFormat="false" ht="15" hidden="false" customHeight="true" outlineLevel="0" collapsed="false">
      <c r="A16" s="49" t="s">
        <v>299</v>
      </c>
      <c r="B16" s="49" t="s">
        <v>300</v>
      </c>
      <c r="C16" s="50" t="s">
        <v>301</v>
      </c>
      <c r="D16" s="50" t="s">
        <v>302</v>
      </c>
      <c r="E16" s="50" t="s">
        <v>303</v>
      </c>
      <c r="F16" s="49" t="s">
        <v>173</v>
      </c>
      <c r="G16" s="49" t="n">
        <v>40</v>
      </c>
      <c r="H16" s="50" t="s">
        <v>174</v>
      </c>
      <c r="I16" s="50" t="s">
        <v>250</v>
      </c>
      <c r="J16" s="50" t="s">
        <v>251</v>
      </c>
      <c r="K16" s="49" t="s">
        <v>195</v>
      </c>
      <c r="L16" s="51" t="n">
        <v>11249999</v>
      </c>
      <c r="M16" s="49" t="s">
        <v>178</v>
      </c>
      <c r="N16" s="49" t="s">
        <v>209</v>
      </c>
      <c r="O16" s="49" t="s">
        <v>221</v>
      </c>
      <c r="P16" s="50" t="s">
        <v>252</v>
      </c>
      <c r="Q16" s="49" t="s">
        <v>230</v>
      </c>
      <c r="R16" s="49" t="s">
        <v>231</v>
      </c>
      <c r="S16" s="49" t="n">
        <v>95</v>
      </c>
      <c r="T16" s="49" t="n">
        <v>2</v>
      </c>
      <c r="U16" s="49" t="n">
        <v>5</v>
      </c>
      <c r="V16" s="49" t="s">
        <v>200</v>
      </c>
      <c r="W16" s="49" t="n">
        <v>3</v>
      </c>
      <c r="X16" s="49" t="s">
        <v>274</v>
      </c>
    </row>
    <row r="17" customFormat="false" ht="15" hidden="false" customHeight="true" outlineLevel="0" collapsed="false">
      <c r="A17" s="52" t="s">
        <v>304</v>
      </c>
      <c r="B17" s="52" t="s">
        <v>245</v>
      </c>
      <c r="C17" s="53" t="s">
        <v>305</v>
      </c>
      <c r="D17" s="53" t="s">
        <v>306</v>
      </c>
      <c r="E17" s="53" t="s">
        <v>307</v>
      </c>
      <c r="F17" s="52" t="s">
        <v>191</v>
      </c>
      <c r="G17" s="52" t="n">
        <v>42</v>
      </c>
      <c r="H17" s="53" t="s">
        <v>174</v>
      </c>
      <c r="I17" s="53" t="s">
        <v>259</v>
      </c>
      <c r="J17" s="53" t="s">
        <v>251</v>
      </c>
      <c r="K17" s="52" t="s">
        <v>208</v>
      </c>
      <c r="L17" s="54" t="n">
        <v>20000000</v>
      </c>
      <c r="M17" s="52" t="s">
        <v>196</v>
      </c>
      <c r="N17" s="52" t="s">
        <v>240</v>
      </c>
      <c r="O17" s="52" t="s">
        <v>210</v>
      </c>
      <c r="P17" s="53" t="s">
        <v>211</v>
      </c>
      <c r="Q17" s="52" t="s">
        <v>242</v>
      </c>
      <c r="R17" s="52" t="s">
        <v>183</v>
      </c>
      <c r="S17" s="52" t="n">
        <v>0</v>
      </c>
      <c r="T17" s="52" t="n">
        <v>0</v>
      </c>
      <c r="U17" s="52" t="n">
        <v>3</v>
      </c>
      <c r="V17" s="52" t="s">
        <v>200</v>
      </c>
      <c r="W17" s="52" t="n">
        <v>1</v>
      </c>
      <c r="X17" s="52" t="s">
        <v>185</v>
      </c>
    </row>
    <row r="18" customFormat="false" ht="15" hidden="false" customHeight="true" outlineLevel="0" collapsed="false">
      <c r="A18" s="49" t="s">
        <v>308</v>
      </c>
      <c r="B18" s="49" t="s">
        <v>187</v>
      </c>
      <c r="C18" s="50" t="s">
        <v>309</v>
      </c>
      <c r="D18" s="50" t="s">
        <v>310</v>
      </c>
      <c r="E18" s="50" t="s">
        <v>311</v>
      </c>
      <c r="F18" s="49" t="s">
        <v>173</v>
      </c>
      <c r="G18" s="49" t="n">
        <v>35</v>
      </c>
      <c r="H18" s="50" t="s">
        <v>174</v>
      </c>
      <c r="I18" s="50" t="s">
        <v>259</v>
      </c>
      <c r="J18" s="50" t="s">
        <v>219</v>
      </c>
      <c r="K18" s="49" t="s">
        <v>195</v>
      </c>
      <c r="L18" s="51" t="n">
        <v>11249999</v>
      </c>
      <c r="M18" s="49" t="s">
        <v>178</v>
      </c>
      <c r="N18" s="49" t="s">
        <v>179</v>
      </c>
      <c r="O18" s="49" t="s">
        <v>210</v>
      </c>
      <c r="P18" s="50" t="s">
        <v>273</v>
      </c>
      <c r="Q18" s="49" t="s">
        <v>242</v>
      </c>
      <c r="R18" s="49" t="s">
        <v>231</v>
      </c>
      <c r="S18" s="49" t="n">
        <v>95</v>
      </c>
      <c r="T18" s="49" t="n">
        <v>0</v>
      </c>
      <c r="U18" s="49" t="n">
        <v>3</v>
      </c>
      <c r="V18" s="49" t="s">
        <v>232</v>
      </c>
      <c r="W18" s="49" t="n">
        <v>4</v>
      </c>
      <c r="X18" s="49" t="s">
        <v>243</v>
      </c>
    </row>
    <row r="19" customFormat="false" ht="15" hidden="false" customHeight="true" outlineLevel="0" collapsed="false">
      <c r="A19" s="52" t="s">
        <v>312</v>
      </c>
      <c r="B19" s="52" t="s">
        <v>276</v>
      </c>
      <c r="C19" s="53" t="s">
        <v>313</v>
      </c>
      <c r="D19" s="53" t="s">
        <v>314</v>
      </c>
      <c r="E19" s="53" t="s">
        <v>315</v>
      </c>
      <c r="F19" s="52" t="s">
        <v>173</v>
      </c>
      <c r="G19" s="52" t="n">
        <v>34</v>
      </c>
      <c r="H19" s="53" t="s">
        <v>192</v>
      </c>
      <c r="I19" s="53" t="s">
        <v>291</v>
      </c>
      <c r="J19" s="53" t="s">
        <v>219</v>
      </c>
      <c r="K19" s="52" t="s">
        <v>239</v>
      </c>
      <c r="L19" s="54" t="n">
        <v>8999999</v>
      </c>
      <c r="M19" s="52" t="s">
        <v>178</v>
      </c>
      <c r="N19" s="52" t="s">
        <v>240</v>
      </c>
      <c r="O19" s="52" t="s">
        <v>221</v>
      </c>
      <c r="P19" s="53" t="s">
        <v>211</v>
      </c>
      <c r="Q19" s="52" t="s">
        <v>182</v>
      </c>
      <c r="R19" s="52" t="s">
        <v>231</v>
      </c>
      <c r="S19" s="52" t="n">
        <v>25</v>
      </c>
      <c r="T19" s="52" t="n">
        <v>2</v>
      </c>
      <c r="U19" s="52" t="n">
        <v>2</v>
      </c>
      <c r="V19" s="52" t="s">
        <v>232</v>
      </c>
      <c r="W19" s="52" t="n">
        <v>1</v>
      </c>
      <c r="X19" s="52" t="s">
        <v>298</v>
      </c>
    </row>
    <row r="20" customFormat="false" ht="15" hidden="false" customHeight="true" outlineLevel="0" collapsed="false">
      <c r="A20" s="49" t="s">
        <v>316</v>
      </c>
      <c r="B20" s="49" t="s">
        <v>203</v>
      </c>
      <c r="C20" s="50" t="s">
        <v>317</v>
      </c>
      <c r="D20" s="50" t="s">
        <v>318</v>
      </c>
      <c r="E20" s="50" t="s">
        <v>319</v>
      </c>
      <c r="F20" s="49" t="s">
        <v>173</v>
      </c>
      <c r="G20" s="49" t="n">
        <v>28</v>
      </c>
      <c r="H20" s="50" t="s">
        <v>174</v>
      </c>
      <c r="I20" s="50" t="s">
        <v>238</v>
      </c>
      <c r="J20" s="50" t="s">
        <v>176</v>
      </c>
      <c r="K20" s="49" t="s">
        <v>195</v>
      </c>
      <c r="L20" s="51" t="n">
        <v>11249999</v>
      </c>
      <c r="M20" s="49" t="s">
        <v>196</v>
      </c>
      <c r="N20" s="49" t="s">
        <v>112</v>
      </c>
      <c r="O20" s="49" t="s">
        <v>210</v>
      </c>
      <c r="P20" s="50" t="s">
        <v>320</v>
      </c>
      <c r="Q20" s="49" t="s">
        <v>230</v>
      </c>
      <c r="R20" s="49" t="s">
        <v>212</v>
      </c>
      <c r="S20" s="49" t="n">
        <v>75</v>
      </c>
      <c r="T20" s="49" t="n">
        <v>3</v>
      </c>
      <c r="U20" s="49" t="n">
        <v>1</v>
      </c>
      <c r="V20" s="49" t="s">
        <v>232</v>
      </c>
      <c r="W20" s="49" t="n">
        <v>1</v>
      </c>
      <c r="X20" s="49" t="s">
        <v>274</v>
      </c>
    </row>
    <row r="21" customFormat="false" ht="15" hidden="false" customHeight="true" outlineLevel="0" collapsed="false">
      <c r="A21" s="52" t="s">
        <v>321</v>
      </c>
      <c r="B21" s="52" t="s">
        <v>322</v>
      </c>
      <c r="C21" s="53" t="s">
        <v>323</v>
      </c>
      <c r="D21" s="53" t="s">
        <v>324</v>
      </c>
      <c r="E21" s="53" t="s">
        <v>325</v>
      </c>
      <c r="F21" s="52" t="s">
        <v>173</v>
      </c>
      <c r="G21" s="52" t="n">
        <v>56</v>
      </c>
      <c r="H21" s="53" t="s">
        <v>249</v>
      </c>
      <c r="I21" s="53" t="s">
        <v>326</v>
      </c>
      <c r="J21" s="53" t="s">
        <v>176</v>
      </c>
      <c r="K21" s="52" t="s">
        <v>327</v>
      </c>
      <c r="L21" s="54" t="n">
        <v>13750000</v>
      </c>
      <c r="M21" s="52" t="s">
        <v>220</v>
      </c>
      <c r="N21" s="52" t="s">
        <v>209</v>
      </c>
      <c r="O21" s="52" t="s">
        <v>221</v>
      </c>
      <c r="P21" s="53" t="s">
        <v>198</v>
      </c>
      <c r="Q21" s="52" t="s">
        <v>230</v>
      </c>
      <c r="R21" s="52" t="s">
        <v>212</v>
      </c>
      <c r="S21" s="52" t="n">
        <v>75</v>
      </c>
      <c r="T21" s="52" t="n">
        <v>0</v>
      </c>
      <c r="U21" s="52" t="n">
        <v>2</v>
      </c>
      <c r="V21" s="52" t="s">
        <v>184</v>
      </c>
      <c r="W21" s="52" t="n">
        <v>3</v>
      </c>
      <c r="X21" s="52" t="s">
        <v>280</v>
      </c>
    </row>
    <row r="22" customFormat="false" ht="15" hidden="false" customHeight="true" outlineLevel="0" collapsed="false">
      <c r="A22" s="49" t="s">
        <v>328</v>
      </c>
      <c r="B22" s="49" t="s">
        <v>282</v>
      </c>
      <c r="C22" s="50" t="s">
        <v>329</v>
      </c>
      <c r="D22" s="50" t="s">
        <v>330</v>
      </c>
      <c r="E22" s="50" t="s">
        <v>331</v>
      </c>
      <c r="F22" s="49" t="s">
        <v>173</v>
      </c>
      <c r="G22" s="49" t="n">
        <v>36</v>
      </c>
      <c r="H22" s="50" t="s">
        <v>174</v>
      </c>
      <c r="I22" s="50" t="s">
        <v>175</v>
      </c>
      <c r="J22" s="50" t="s">
        <v>260</v>
      </c>
      <c r="K22" s="49" t="s">
        <v>177</v>
      </c>
      <c r="L22" s="51" t="n">
        <v>6999999</v>
      </c>
      <c r="M22" s="49" t="s">
        <v>178</v>
      </c>
      <c r="N22" s="49" t="s">
        <v>179</v>
      </c>
      <c r="O22" s="49" t="s">
        <v>268</v>
      </c>
      <c r="P22" s="50" t="s">
        <v>320</v>
      </c>
      <c r="Q22" s="49" t="s">
        <v>242</v>
      </c>
      <c r="R22" s="49" t="s">
        <v>183</v>
      </c>
      <c r="S22" s="49" t="n">
        <v>0</v>
      </c>
      <c r="T22" s="49" t="n">
        <v>0</v>
      </c>
      <c r="U22" s="49" t="n">
        <v>3</v>
      </c>
      <c r="V22" s="49" t="s">
        <v>184</v>
      </c>
      <c r="W22" s="49" t="n">
        <v>1</v>
      </c>
      <c r="X22" s="49" t="s">
        <v>280</v>
      </c>
    </row>
    <row r="23" customFormat="false" ht="15" hidden="false" customHeight="true" outlineLevel="0" collapsed="false">
      <c r="A23" s="52" t="s">
        <v>332</v>
      </c>
      <c r="B23" s="52" t="s">
        <v>333</v>
      </c>
      <c r="C23" s="53" t="s">
        <v>334</v>
      </c>
      <c r="D23" s="53" t="s">
        <v>335</v>
      </c>
      <c r="E23" s="53" t="s">
        <v>336</v>
      </c>
      <c r="F23" s="52" t="s">
        <v>173</v>
      </c>
      <c r="G23" s="52" t="n">
        <v>34</v>
      </c>
      <c r="H23" s="53" t="s">
        <v>249</v>
      </c>
      <c r="I23" s="53" t="s">
        <v>175</v>
      </c>
      <c r="J23" s="53" t="s">
        <v>228</v>
      </c>
      <c r="K23" s="52" t="s">
        <v>177</v>
      </c>
      <c r="L23" s="54" t="n">
        <v>6999999</v>
      </c>
      <c r="M23" s="52" t="s">
        <v>220</v>
      </c>
      <c r="N23" s="52" t="s">
        <v>209</v>
      </c>
      <c r="O23" s="52" t="s">
        <v>268</v>
      </c>
      <c r="P23" s="53" t="s">
        <v>241</v>
      </c>
      <c r="Q23" s="52" t="s">
        <v>230</v>
      </c>
      <c r="R23" s="52" t="s">
        <v>183</v>
      </c>
      <c r="S23" s="52" t="n">
        <v>75</v>
      </c>
      <c r="T23" s="52" t="n">
        <v>1</v>
      </c>
      <c r="U23" s="52" t="n">
        <v>30</v>
      </c>
      <c r="V23" s="52" t="s">
        <v>232</v>
      </c>
      <c r="W23" s="52" t="n">
        <v>1</v>
      </c>
      <c r="X23" s="52" t="s">
        <v>243</v>
      </c>
    </row>
    <row r="24" customFormat="false" ht="15" hidden="false" customHeight="true" outlineLevel="0" collapsed="false">
      <c r="A24" s="49" t="s">
        <v>337</v>
      </c>
      <c r="B24" s="49" t="s">
        <v>287</v>
      </c>
      <c r="C24" s="50" t="s">
        <v>338</v>
      </c>
      <c r="D24" s="50" t="s">
        <v>339</v>
      </c>
      <c r="E24" s="50" t="s">
        <v>340</v>
      </c>
      <c r="F24" s="49" t="s">
        <v>173</v>
      </c>
      <c r="G24" s="49" t="n">
        <v>38</v>
      </c>
      <c r="H24" s="50" t="s">
        <v>258</v>
      </c>
      <c r="I24" s="50" t="s">
        <v>175</v>
      </c>
      <c r="J24" s="50" t="s">
        <v>260</v>
      </c>
      <c r="K24" s="49" t="s">
        <v>239</v>
      </c>
      <c r="L24" s="51" t="n">
        <v>8999999</v>
      </c>
      <c r="M24" s="49" t="s">
        <v>178</v>
      </c>
      <c r="N24" s="49" t="s">
        <v>209</v>
      </c>
      <c r="O24" s="49" t="s">
        <v>180</v>
      </c>
      <c r="P24" s="50" t="s">
        <v>198</v>
      </c>
      <c r="Q24" s="49" t="s">
        <v>182</v>
      </c>
      <c r="R24" s="49" t="s">
        <v>199</v>
      </c>
      <c r="S24" s="49" t="n">
        <v>0</v>
      </c>
      <c r="T24" s="49" t="n">
        <v>1</v>
      </c>
      <c r="U24" s="49" t="n">
        <v>14</v>
      </c>
      <c r="V24" s="49" t="s">
        <v>200</v>
      </c>
      <c r="W24" s="49" t="n">
        <v>1</v>
      </c>
      <c r="X24" s="49" t="s">
        <v>274</v>
      </c>
    </row>
    <row r="25" customFormat="false" ht="15" hidden="false" customHeight="true" outlineLevel="0" collapsed="false">
      <c r="A25" s="52" t="s">
        <v>341</v>
      </c>
      <c r="B25" s="52" t="s">
        <v>342</v>
      </c>
      <c r="C25" s="53" t="s">
        <v>343</v>
      </c>
      <c r="D25" s="53" t="s">
        <v>344</v>
      </c>
      <c r="E25" s="53" t="s">
        <v>345</v>
      </c>
      <c r="F25" s="52" t="s">
        <v>173</v>
      </c>
      <c r="G25" s="52" t="n">
        <v>38</v>
      </c>
      <c r="H25" s="53" t="s">
        <v>258</v>
      </c>
      <c r="I25" s="53" t="s">
        <v>346</v>
      </c>
      <c r="J25" s="53" t="s">
        <v>260</v>
      </c>
      <c r="K25" s="52" t="s">
        <v>177</v>
      </c>
      <c r="L25" s="54" t="n">
        <v>6999999</v>
      </c>
      <c r="M25" s="52" t="s">
        <v>178</v>
      </c>
      <c r="N25" s="52" t="s">
        <v>112</v>
      </c>
      <c r="O25" s="52" t="s">
        <v>180</v>
      </c>
      <c r="P25" s="53" t="s">
        <v>320</v>
      </c>
      <c r="Q25" s="52" t="s">
        <v>182</v>
      </c>
      <c r="R25" s="52" t="s">
        <v>212</v>
      </c>
      <c r="S25" s="52" t="n">
        <v>0</v>
      </c>
      <c r="T25" s="52" t="n">
        <v>1</v>
      </c>
      <c r="U25" s="52" t="n">
        <v>3</v>
      </c>
      <c r="V25" s="52" t="s">
        <v>184</v>
      </c>
      <c r="W25" s="52" t="n">
        <v>3</v>
      </c>
      <c r="X25" s="52" t="s">
        <v>298</v>
      </c>
    </row>
    <row r="26" customFormat="false" ht="15" hidden="false" customHeight="true" outlineLevel="0" collapsed="false">
      <c r="A26" s="49" t="s">
        <v>347</v>
      </c>
      <c r="B26" s="49" t="s">
        <v>348</v>
      </c>
      <c r="C26" s="50" t="s">
        <v>349</v>
      </c>
      <c r="D26" s="50" t="s">
        <v>350</v>
      </c>
      <c r="E26" s="50" t="s">
        <v>351</v>
      </c>
      <c r="F26" s="49" t="s">
        <v>191</v>
      </c>
      <c r="G26" s="49" t="n">
        <v>47</v>
      </c>
      <c r="H26" s="50" t="s">
        <v>217</v>
      </c>
      <c r="I26" s="50" t="s">
        <v>346</v>
      </c>
      <c r="J26" s="50" t="s">
        <v>251</v>
      </c>
      <c r="K26" s="49" t="s">
        <v>239</v>
      </c>
      <c r="L26" s="51" t="n">
        <v>8999999</v>
      </c>
      <c r="M26" s="49" t="s">
        <v>178</v>
      </c>
      <c r="N26" s="49" t="s">
        <v>112</v>
      </c>
      <c r="O26" s="49" t="s">
        <v>221</v>
      </c>
      <c r="P26" s="50" t="s">
        <v>241</v>
      </c>
      <c r="Q26" s="49" t="s">
        <v>182</v>
      </c>
      <c r="R26" s="49" t="s">
        <v>199</v>
      </c>
      <c r="S26" s="49" t="n">
        <v>50</v>
      </c>
      <c r="T26" s="49" t="n">
        <v>0</v>
      </c>
      <c r="U26" s="49" t="n">
        <v>1</v>
      </c>
      <c r="V26" s="49" t="s">
        <v>232</v>
      </c>
      <c r="W26" s="49" t="n">
        <v>4</v>
      </c>
      <c r="X26" s="49" t="s">
        <v>274</v>
      </c>
    </row>
    <row r="27" customFormat="false" ht="15" hidden="false" customHeight="true" outlineLevel="0" collapsed="false">
      <c r="A27" s="52" t="s">
        <v>352</v>
      </c>
      <c r="B27" s="52" t="s">
        <v>353</v>
      </c>
      <c r="C27" s="53" t="s">
        <v>354</v>
      </c>
      <c r="D27" s="53" t="s">
        <v>355</v>
      </c>
      <c r="E27" s="53" t="s">
        <v>356</v>
      </c>
      <c r="F27" s="52" t="s">
        <v>191</v>
      </c>
      <c r="G27" s="52" t="n">
        <v>38</v>
      </c>
      <c r="H27" s="53" t="s">
        <v>207</v>
      </c>
      <c r="I27" s="53" t="s">
        <v>175</v>
      </c>
      <c r="J27" s="53" t="s">
        <v>194</v>
      </c>
      <c r="K27" s="52" t="s">
        <v>177</v>
      </c>
      <c r="L27" s="54" t="n">
        <v>6999999</v>
      </c>
      <c r="M27" s="52" t="s">
        <v>178</v>
      </c>
      <c r="N27" s="52" t="s">
        <v>179</v>
      </c>
      <c r="O27" s="52" t="s">
        <v>210</v>
      </c>
      <c r="P27" s="53" t="s">
        <v>252</v>
      </c>
      <c r="Q27" s="52" t="s">
        <v>182</v>
      </c>
      <c r="R27" s="52" t="s">
        <v>183</v>
      </c>
      <c r="S27" s="52" t="n">
        <v>0</v>
      </c>
      <c r="T27" s="52" t="n">
        <v>0</v>
      </c>
      <c r="U27" s="52" t="n">
        <v>30</v>
      </c>
      <c r="V27" s="52" t="s">
        <v>184</v>
      </c>
      <c r="W27" s="52" t="n">
        <v>2</v>
      </c>
      <c r="X27" s="52" t="s">
        <v>357</v>
      </c>
    </row>
    <row r="28" customFormat="false" ht="15" hidden="false" customHeight="true" outlineLevel="0" collapsed="false">
      <c r="A28" s="49" t="s">
        <v>358</v>
      </c>
      <c r="B28" s="49" t="s">
        <v>359</v>
      </c>
      <c r="C28" s="50" t="s">
        <v>360</v>
      </c>
      <c r="D28" s="50" t="s">
        <v>361</v>
      </c>
      <c r="E28" s="50" t="s">
        <v>362</v>
      </c>
      <c r="F28" s="49" t="s">
        <v>173</v>
      </c>
      <c r="G28" s="49" t="n">
        <v>27</v>
      </c>
      <c r="H28" s="50" t="s">
        <v>363</v>
      </c>
      <c r="I28" s="50" t="s">
        <v>291</v>
      </c>
      <c r="J28" s="50" t="s">
        <v>219</v>
      </c>
      <c r="K28" s="49" t="s">
        <v>177</v>
      </c>
      <c r="L28" s="51" t="n">
        <v>6999999</v>
      </c>
      <c r="M28" s="49" t="s">
        <v>196</v>
      </c>
      <c r="N28" s="49" t="s">
        <v>179</v>
      </c>
      <c r="O28" s="49" t="s">
        <v>197</v>
      </c>
      <c r="P28" s="50" t="s">
        <v>229</v>
      </c>
      <c r="Q28" s="49" t="s">
        <v>182</v>
      </c>
      <c r="R28" s="49" t="s">
        <v>183</v>
      </c>
      <c r="S28" s="49" t="n">
        <v>0</v>
      </c>
      <c r="T28" s="49" t="n">
        <v>2</v>
      </c>
      <c r="U28" s="49" t="n">
        <v>0</v>
      </c>
      <c r="V28" s="49" t="s">
        <v>292</v>
      </c>
      <c r="W28" s="49" t="n">
        <v>3</v>
      </c>
      <c r="X28" s="49" t="s">
        <v>280</v>
      </c>
    </row>
    <row r="29" customFormat="false" ht="15" hidden="false" customHeight="true" outlineLevel="0" collapsed="false">
      <c r="A29" s="52" t="s">
        <v>364</v>
      </c>
      <c r="B29" s="52" t="s">
        <v>300</v>
      </c>
      <c r="C29" s="53" t="s">
        <v>365</v>
      </c>
      <c r="D29" s="53" t="s">
        <v>366</v>
      </c>
      <c r="E29" s="53" t="s">
        <v>367</v>
      </c>
      <c r="F29" s="52" t="s">
        <v>191</v>
      </c>
      <c r="G29" s="52" t="n">
        <v>38</v>
      </c>
      <c r="H29" s="53" t="s">
        <v>174</v>
      </c>
      <c r="I29" s="53" t="s">
        <v>326</v>
      </c>
      <c r="J29" s="53" t="s">
        <v>228</v>
      </c>
      <c r="K29" s="52" t="s">
        <v>177</v>
      </c>
      <c r="L29" s="54" t="n">
        <v>6999999</v>
      </c>
      <c r="M29" s="52" t="s">
        <v>196</v>
      </c>
      <c r="N29" s="52" t="s">
        <v>179</v>
      </c>
      <c r="O29" s="52" t="s">
        <v>268</v>
      </c>
      <c r="P29" s="53" t="s">
        <v>241</v>
      </c>
      <c r="Q29" s="52" t="s">
        <v>368</v>
      </c>
      <c r="R29" s="52" t="s">
        <v>231</v>
      </c>
      <c r="S29" s="52" t="n">
        <v>25</v>
      </c>
      <c r="T29" s="52" t="n">
        <v>0</v>
      </c>
      <c r="U29" s="52" t="n">
        <v>2</v>
      </c>
      <c r="V29" s="52" t="s">
        <v>184</v>
      </c>
      <c r="W29" s="52" t="n">
        <v>2</v>
      </c>
      <c r="X29" s="52" t="s">
        <v>274</v>
      </c>
    </row>
    <row r="30" customFormat="false" ht="15" hidden="false" customHeight="true" outlineLevel="0" collapsed="false">
      <c r="A30" s="49" t="s">
        <v>369</v>
      </c>
      <c r="B30" s="49" t="s">
        <v>203</v>
      </c>
      <c r="C30" s="50" t="s">
        <v>370</v>
      </c>
      <c r="D30" s="50" t="s">
        <v>371</v>
      </c>
      <c r="E30" s="50" t="s">
        <v>372</v>
      </c>
      <c r="F30" s="49" t="s">
        <v>191</v>
      </c>
      <c r="G30" s="49" t="n">
        <v>41</v>
      </c>
      <c r="H30" s="50" t="s">
        <v>258</v>
      </c>
      <c r="I30" s="50" t="s">
        <v>218</v>
      </c>
      <c r="J30" s="50" t="s">
        <v>251</v>
      </c>
      <c r="K30" s="49" t="s">
        <v>373</v>
      </c>
      <c r="L30" s="51" t="n">
        <v>4499999</v>
      </c>
      <c r="M30" s="49" t="s">
        <v>178</v>
      </c>
      <c r="N30" s="49" t="s">
        <v>209</v>
      </c>
      <c r="O30" s="49" t="s">
        <v>197</v>
      </c>
      <c r="P30" s="50" t="s">
        <v>320</v>
      </c>
      <c r="Q30" s="49" t="s">
        <v>242</v>
      </c>
      <c r="R30" s="49" t="s">
        <v>183</v>
      </c>
      <c r="S30" s="49" t="n">
        <v>50</v>
      </c>
      <c r="T30" s="49" t="n">
        <v>0</v>
      </c>
      <c r="U30" s="49" t="n">
        <v>2</v>
      </c>
      <c r="V30" s="49" t="s">
        <v>292</v>
      </c>
      <c r="W30" s="49" t="n">
        <v>1</v>
      </c>
      <c r="X30" s="49" t="s">
        <v>274</v>
      </c>
    </row>
    <row r="31" customFormat="false" ht="15" hidden="false" customHeight="true" outlineLevel="0" collapsed="false">
      <c r="A31" s="52" t="s">
        <v>374</v>
      </c>
      <c r="B31" s="52" t="s">
        <v>322</v>
      </c>
      <c r="C31" s="53" t="s">
        <v>375</v>
      </c>
      <c r="D31" s="53" t="s">
        <v>376</v>
      </c>
      <c r="E31" s="53" t="s">
        <v>377</v>
      </c>
      <c r="F31" s="52" t="s">
        <v>191</v>
      </c>
      <c r="G31" s="52" t="n">
        <v>34</v>
      </c>
      <c r="H31" s="53" t="s">
        <v>207</v>
      </c>
      <c r="I31" s="53" t="s">
        <v>259</v>
      </c>
      <c r="J31" s="53" t="s">
        <v>194</v>
      </c>
      <c r="K31" s="52" t="s">
        <v>373</v>
      </c>
      <c r="L31" s="54" t="n">
        <v>4499999</v>
      </c>
      <c r="M31" s="52" t="s">
        <v>262</v>
      </c>
      <c r="N31" s="52" t="s">
        <v>179</v>
      </c>
      <c r="O31" s="52" t="s">
        <v>180</v>
      </c>
      <c r="P31" s="53" t="s">
        <v>252</v>
      </c>
      <c r="Q31" s="52" t="s">
        <v>182</v>
      </c>
      <c r="R31" s="52" t="s">
        <v>183</v>
      </c>
      <c r="S31" s="52" t="n">
        <v>0</v>
      </c>
      <c r="T31" s="52" t="n">
        <v>0</v>
      </c>
      <c r="U31" s="52" t="n">
        <v>2</v>
      </c>
      <c r="V31" s="52" t="s">
        <v>232</v>
      </c>
      <c r="W31" s="52" t="n">
        <v>1</v>
      </c>
      <c r="X31" s="52" t="s">
        <v>201</v>
      </c>
    </row>
    <row r="32" customFormat="false" ht="15" hidden="false" customHeight="true" outlineLevel="0" collapsed="false">
      <c r="A32" s="49" t="s">
        <v>378</v>
      </c>
      <c r="B32" s="49" t="s">
        <v>379</v>
      </c>
      <c r="C32" s="50" t="s">
        <v>380</v>
      </c>
      <c r="D32" s="50" t="s">
        <v>381</v>
      </c>
      <c r="E32" s="50" t="s">
        <v>382</v>
      </c>
      <c r="F32" s="49" t="s">
        <v>191</v>
      </c>
      <c r="G32" s="49" t="n">
        <v>33</v>
      </c>
      <c r="H32" s="50" t="s">
        <v>192</v>
      </c>
      <c r="I32" s="50" t="s">
        <v>250</v>
      </c>
      <c r="J32" s="50" t="s">
        <v>251</v>
      </c>
      <c r="K32" s="49" t="s">
        <v>177</v>
      </c>
      <c r="L32" s="51" t="n">
        <v>6999999</v>
      </c>
      <c r="M32" s="49" t="s">
        <v>178</v>
      </c>
      <c r="N32" s="49" t="s">
        <v>179</v>
      </c>
      <c r="O32" s="49" t="s">
        <v>268</v>
      </c>
      <c r="P32" s="50" t="s">
        <v>241</v>
      </c>
      <c r="Q32" s="49" t="s">
        <v>230</v>
      </c>
      <c r="R32" s="49" t="s">
        <v>183</v>
      </c>
      <c r="S32" s="49" t="n">
        <v>25</v>
      </c>
      <c r="T32" s="49" t="n">
        <v>0</v>
      </c>
      <c r="U32" s="49" t="n">
        <v>2</v>
      </c>
      <c r="V32" s="49" t="s">
        <v>232</v>
      </c>
      <c r="W32" s="49" t="n">
        <v>5</v>
      </c>
      <c r="X32" s="49" t="s">
        <v>280</v>
      </c>
    </row>
    <row r="33" customFormat="false" ht="15" hidden="false" customHeight="true" outlineLevel="0" collapsed="false">
      <c r="A33" s="52" t="s">
        <v>383</v>
      </c>
      <c r="B33" s="52" t="s">
        <v>384</v>
      </c>
      <c r="C33" s="53" t="s">
        <v>385</v>
      </c>
      <c r="D33" s="53" t="s">
        <v>386</v>
      </c>
      <c r="E33" s="53" t="s">
        <v>387</v>
      </c>
      <c r="F33" s="52" t="s">
        <v>173</v>
      </c>
      <c r="G33" s="52" t="n">
        <v>28</v>
      </c>
      <c r="H33" s="53" t="s">
        <v>207</v>
      </c>
      <c r="I33" s="53" t="s">
        <v>175</v>
      </c>
      <c r="J33" s="53" t="s">
        <v>228</v>
      </c>
      <c r="K33" s="52" t="s">
        <v>195</v>
      </c>
      <c r="L33" s="54" t="n">
        <v>11249999</v>
      </c>
      <c r="M33" s="52" t="s">
        <v>220</v>
      </c>
      <c r="N33" s="52" t="s">
        <v>388</v>
      </c>
      <c r="O33" s="52" t="s">
        <v>180</v>
      </c>
      <c r="P33" s="53" t="s">
        <v>320</v>
      </c>
      <c r="Q33" s="52" t="s">
        <v>182</v>
      </c>
      <c r="R33" s="52" t="s">
        <v>183</v>
      </c>
      <c r="S33" s="52" t="n">
        <v>0</v>
      </c>
      <c r="T33" s="52" t="n">
        <v>2</v>
      </c>
      <c r="U33" s="52" t="n">
        <v>1</v>
      </c>
      <c r="V33" s="52" t="s">
        <v>184</v>
      </c>
      <c r="W33" s="52" t="n">
        <v>1</v>
      </c>
      <c r="X33" s="52" t="s">
        <v>185</v>
      </c>
    </row>
    <row r="34" customFormat="false" ht="15" hidden="false" customHeight="true" outlineLevel="0" collapsed="false">
      <c r="A34" s="49" t="s">
        <v>389</v>
      </c>
      <c r="B34" s="49" t="s">
        <v>359</v>
      </c>
      <c r="C34" s="50" t="s">
        <v>390</v>
      </c>
      <c r="D34" s="50" t="s">
        <v>391</v>
      </c>
      <c r="E34" s="50" t="s">
        <v>392</v>
      </c>
      <c r="F34" s="49" t="s">
        <v>173</v>
      </c>
      <c r="G34" s="49" t="n">
        <v>38</v>
      </c>
      <c r="H34" s="50" t="s">
        <v>249</v>
      </c>
      <c r="I34" s="50" t="s">
        <v>346</v>
      </c>
      <c r="J34" s="50" t="s">
        <v>251</v>
      </c>
      <c r="K34" s="49" t="s">
        <v>327</v>
      </c>
      <c r="L34" s="51" t="n">
        <v>13750000</v>
      </c>
      <c r="M34" s="49" t="s">
        <v>178</v>
      </c>
      <c r="N34" s="49" t="s">
        <v>179</v>
      </c>
      <c r="O34" s="49" t="s">
        <v>197</v>
      </c>
      <c r="P34" s="50" t="s">
        <v>181</v>
      </c>
      <c r="Q34" s="49" t="s">
        <v>182</v>
      </c>
      <c r="R34" s="49" t="s">
        <v>199</v>
      </c>
      <c r="S34" s="49" t="n">
        <v>100</v>
      </c>
      <c r="T34" s="49" t="n">
        <v>0</v>
      </c>
      <c r="U34" s="49" t="n">
        <v>1</v>
      </c>
      <c r="V34" s="49" t="s">
        <v>200</v>
      </c>
      <c r="W34" s="49" t="n">
        <v>4</v>
      </c>
      <c r="X34" s="49" t="s">
        <v>274</v>
      </c>
    </row>
    <row r="35" customFormat="false" ht="15" hidden="false" customHeight="true" outlineLevel="0" collapsed="false">
      <c r="A35" s="52" t="s">
        <v>393</v>
      </c>
      <c r="B35" s="52" t="s">
        <v>322</v>
      </c>
      <c r="C35" s="53" t="s">
        <v>394</v>
      </c>
      <c r="D35" s="53" t="s">
        <v>395</v>
      </c>
      <c r="E35" s="53" t="s">
        <v>396</v>
      </c>
      <c r="F35" s="52" t="s">
        <v>173</v>
      </c>
      <c r="G35" s="52" t="n">
        <v>31</v>
      </c>
      <c r="H35" s="53" t="s">
        <v>258</v>
      </c>
      <c r="I35" s="53" t="s">
        <v>291</v>
      </c>
      <c r="J35" s="53" t="s">
        <v>194</v>
      </c>
      <c r="K35" s="52" t="s">
        <v>239</v>
      </c>
      <c r="L35" s="54" t="n">
        <v>8999999</v>
      </c>
      <c r="M35" s="52" t="s">
        <v>220</v>
      </c>
      <c r="N35" s="52" t="s">
        <v>240</v>
      </c>
      <c r="O35" s="52" t="s">
        <v>268</v>
      </c>
      <c r="P35" s="53" t="s">
        <v>181</v>
      </c>
      <c r="Q35" s="52" t="s">
        <v>368</v>
      </c>
      <c r="R35" s="52" t="s">
        <v>183</v>
      </c>
      <c r="S35" s="52" t="n">
        <v>25</v>
      </c>
      <c r="T35" s="52" t="n">
        <v>3</v>
      </c>
      <c r="U35" s="52" t="n">
        <v>0</v>
      </c>
      <c r="V35" s="52" t="s">
        <v>184</v>
      </c>
      <c r="W35" s="52" t="n">
        <v>2</v>
      </c>
      <c r="X35" s="52" t="s">
        <v>298</v>
      </c>
    </row>
    <row r="36" customFormat="false" ht="15" hidden="false" customHeight="true" outlineLevel="0" collapsed="false">
      <c r="A36" s="49" t="s">
        <v>397</v>
      </c>
      <c r="B36" s="49" t="s">
        <v>398</v>
      </c>
      <c r="C36" s="50" t="s">
        <v>399</v>
      </c>
      <c r="D36" s="50" t="s">
        <v>400</v>
      </c>
      <c r="E36" s="50" t="s">
        <v>401</v>
      </c>
      <c r="F36" s="49" t="s">
        <v>173</v>
      </c>
      <c r="G36" s="49" t="n">
        <v>33</v>
      </c>
      <c r="H36" s="50" t="s">
        <v>207</v>
      </c>
      <c r="I36" s="50" t="s">
        <v>250</v>
      </c>
      <c r="J36" s="50" t="s">
        <v>176</v>
      </c>
      <c r="K36" s="49" t="s">
        <v>239</v>
      </c>
      <c r="L36" s="51" t="n">
        <v>8999999</v>
      </c>
      <c r="M36" s="49" t="s">
        <v>220</v>
      </c>
      <c r="N36" s="49" t="s">
        <v>112</v>
      </c>
      <c r="O36" s="49" t="s">
        <v>180</v>
      </c>
      <c r="P36" s="50" t="s">
        <v>181</v>
      </c>
      <c r="Q36" s="49" t="s">
        <v>182</v>
      </c>
      <c r="R36" s="49" t="s">
        <v>212</v>
      </c>
      <c r="S36" s="49" t="n">
        <v>95</v>
      </c>
      <c r="T36" s="49" t="n">
        <v>0</v>
      </c>
      <c r="U36" s="49" t="n">
        <v>0</v>
      </c>
      <c r="V36" s="49" t="s">
        <v>292</v>
      </c>
      <c r="W36" s="49" t="n">
        <v>1</v>
      </c>
      <c r="X36" s="49" t="s">
        <v>185</v>
      </c>
    </row>
    <row r="37" customFormat="false" ht="15" hidden="false" customHeight="true" outlineLevel="0" collapsed="false">
      <c r="A37" s="52" t="s">
        <v>402</v>
      </c>
      <c r="B37" s="52" t="s">
        <v>282</v>
      </c>
      <c r="C37" s="53" t="s">
        <v>403</v>
      </c>
      <c r="D37" s="53" t="s">
        <v>404</v>
      </c>
      <c r="E37" s="53" t="s">
        <v>405</v>
      </c>
      <c r="F37" s="52" t="s">
        <v>173</v>
      </c>
      <c r="G37" s="52" t="n">
        <v>29</v>
      </c>
      <c r="H37" s="53" t="s">
        <v>406</v>
      </c>
      <c r="I37" s="53" t="s">
        <v>238</v>
      </c>
      <c r="J37" s="53" t="s">
        <v>228</v>
      </c>
      <c r="K37" s="52" t="s">
        <v>239</v>
      </c>
      <c r="L37" s="54" t="n">
        <v>8999999</v>
      </c>
      <c r="M37" s="52" t="s">
        <v>178</v>
      </c>
      <c r="N37" s="52" t="s">
        <v>179</v>
      </c>
      <c r="O37" s="52" t="s">
        <v>197</v>
      </c>
      <c r="P37" s="53" t="s">
        <v>229</v>
      </c>
      <c r="Q37" s="52" t="s">
        <v>230</v>
      </c>
      <c r="R37" s="52" t="s">
        <v>199</v>
      </c>
      <c r="S37" s="52" t="n">
        <v>95</v>
      </c>
      <c r="T37" s="52" t="n">
        <v>0</v>
      </c>
      <c r="U37" s="52" t="n">
        <v>1</v>
      </c>
      <c r="V37" s="52" t="s">
        <v>292</v>
      </c>
      <c r="W37" s="52" t="n">
        <v>1</v>
      </c>
      <c r="X37" s="52" t="s">
        <v>243</v>
      </c>
    </row>
    <row r="38" customFormat="false" ht="15" hidden="false" customHeight="true" outlineLevel="0" collapsed="false">
      <c r="A38" s="49" t="s">
        <v>407</v>
      </c>
      <c r="B38" s="49" t="s">
        <v>408</v>
      </c>
      <c r="C38" s="50" t="s">
        <v>409</v>
      </c>
      <c r="D38" s="50" t="s">
        <v>410</v>
      </c>
      <c r="E38" s="50" t="s">
        <v>411</v>
      </c>
      <c r="F38" s="49" t="s">
        <v>173</v>
      </c>
      <c r="G38" s="49" t="n">
        <v>38</v>
      </c>
      <c r="H38" s="50" t="s">
        <v>192</v>
      </c>
      <c r="I38" s="50" t="s">
        <v>259</v>
      </c>
      <c r="J38" s="50" t="s">
        <v>260</v>
      </c>
      <c r="K38" s="49" t="s">
        <v>239</v>
      </c>
      <c r="L38" s="51" t="n">
        <v>8999999</v>
      </c>
      <c r="M38" s="49" t="s">
        <v>178</v>
      </c>
      <c r="N38" s="49" t="s">
        <v>209</v>
      </c>
      <c r="O38" s="49" t="s">
        <v>197</v>
      </c>
      <c r="P38" s="50" t="s">
        <v>229</v>
      </c>
      <c r="Q38" s="49" t="s">
        <v>182</v>
      </c>
      <c r="R38" s="49" t="s">
        <v>199</v>
      </c>
      <c r="S38" s="49" t="n">
        <v>25</v>
      </c>
      <c r="T38" s="49" t="n">
        <v>2</v>
      </c>
      <c r="U38" s="49" t="n">
        <v>1</v>
      </c>
      <c r="V38" s="49" t="s">
        <v>232</v>
      </c>
      <c r="W38" s="49" t="n">
        <v>2</v>
      </c>
      <c r="X38" s="49" t="s">
        <v>222</v>
      </c>
    </row>
    <row r="39" customFormat="false" ht="15" hidden="false" customHeight="true" outlineLevel="0" collapsed="false">
      <c r="A39" s="52" t="s">
        <v>412</v>
      </c>
      <c r="B39" s="52" t="s">
        <v>413</v>
      </c>
      <c r="C39" s="53" t="s">
        <v>414</v>
      </c>
      <c r="D39" s="53" t="s">
        <v>415</v>
      </c>
      <c r="E39" s="53" t="s">
        <v>416</v>
      </c>
      <c r="F39" s="52" t="s">
        <v>173</v>
      </c>
      <c r="G39" s="52" t="n">
        <v>41</v>
      </c>
      <c r="H39" s="53" t="s">
        <v>192</v>
      </c>
      <c r="I39" s="53" t="s">
        <v>218</v>
      </c>
      <c r="J39" s="53" t="s">
        <v>194</v>
      </c>
      <c r="K39" s="52" t="s">
        <v>239</v>
      </c>
      <c r="L39" s="54" t="n">
        <v>8999999</v>
      </c>
      <c r="M39" s="52" t="s">
        <v>220</v>
      </c>
      <c r="N39" s="52" t="s">
        <v>240</v>
      </c>
      <c r="O39" s="52" t="s">
        <v>210</v>
      </c>
      <c r="P39" s="53" t="s">
        <v>241</v>
      </c>
      <c r="Q39" s="52" t="s">
        <v>182</v>
      </c>
      <c r="R39" s="52" t="s">
        <v>231</v>
      </c>
      <c r="S39" s="52" t="n">
        <v>50</v>
      </c>
      <c r="T39" s="52" t="n">
        <v>0</v>
      </c>
      <c r="U39" s="52" t="n">
        <v>2</v>
      </c>
      <c r="V39" s="52" t="s">
        <v>200</v>
      </c>
      <c r="W39" s="52" t="n">
        <v>3</v>
      </c>
      <c r="X39" s="52" t="s">
        <v>280</v>
      </c>
    </row>
    <row r="40" customFormat="false" ht="15" hidden="false" customHeight="true" outlineLevel="0" collapsed="false">
      <c r="A40" s="49" t="s">
        <v>417</v>
      </c>
      <c r="B40" s="49" t="s">
        <v>408</v>
      </c>
      <c r="C40" s="50" t="s">
        <v>418</v>
      </c>
      <c r="D40" s="50" t="s">
        <v>419</v>
      </c>
      <c r="E40" s="50" t="s">
        <v>420</v>
      </c>
      <c r="F40" s="49" t="s">
        <v>173</v>
      </c>
      <c r="G40" s="49" t="n">
        <v>41</v>
      </c>
      <c r="H40" s="50" t="s">
        <v>174</v>
      </c>
      <c r="I40" s="50" t="s">
        <v>291</v>
      </c>
      <c r="J40" s="50" t="s">
        <v>228</v>
      </c>
      <c r="K40" s="49" t="s">
        <v>177</v>
      </c>
      <c r="L40" s="51" t="n">
        <v>6999999</v>
      </c>
      <c r="M40" s="49" t="s">
        <v>178</v>
      </c>
      <c r="N40" s="49" t="s">
        <v>112</v>
      </c>
      <c r="O40" s="49" t="s">
        <v>197</v>
      </c>
      <c r="P40" s="50" t="s">
        <v>252</v>
      </c>
      <c r="Q40" s="49" t="s">
        <v>182</v>
      </c>
      <c r="R40" s="49" t="s">
        <v>231</v>
      </c>
      <c r="S40" s="49" t="n">
        <v>0</v>
      </c>
      <c r="T40" s="49" t="n">
        <v>0</v>
      </c>
      <c r="U40" s="49" t="n">
        <v>1</v>
      </c>
      <c r="V40" s="49" t="s">
        <v>184</v>
      </c>
      <c r="W40" s="49" t="n">
        <v>1</v>
      </c>
      <c r="X40" s="49" t="s">
        <v>243</v>
      </c>
    </row>
    <row r="41" customFormat="false" ht="15" hidden="false" customHeight="true" outlineLevel="0" collapsed="false">
      <c r="A41" s="52" t="s">
        <v>421</v>
      </c>
      <c r="B41" s="52" t="s">
        <v>408</v>
      </c>
      <c r="C41" s="53" t="s">
        <v>422</v>
      </c>
      <c r="D41" s="53" t="s">
        <v>423</v>
      </c>
      <c r="E41" s="53" t="s">
        <v>424</v>
      </c>
      <c r="F41" s="52" t="s">
        <v>173</v>
      </c>
      <c r="G41" s="52" t="n">
        <v>29</v>
      </c>
      <c r="H41" s="53" t="s">
        <v>249</v>
      </c>
      <c r="I41" s="53" t="s">
        <v>259</v>
      </c>
      <c r="J41" s="53" t="s">
        <v>228</v>
      </c>
      <c r="K41" s="52" t="s">
        <v>177</v>
      </c>
      <c r="L41" s="54" t="n">
        <v>6999999</v>
      </c>
      <c r="M41" s="52" t="s">
        <v>220</v>
      </c>
      <c r="N41" s="52" t="s">
        <v>240</v>
      </c>
      <c r="O41" s="52" t="s">
        <v>221</v>
      </c>
      <c r="P41" s="53" t="s">
        <v>211</v>
      </c>
      <c r="Q41" s="52" t="s">
        <v>182</v>
      </c>
      <c r="R41" s="52" t="s">
        <v>183</v>
      </c>
      <c r="S41" s="52" t="n">
        <v>50</v>
      </c>
      <c r="T41" s="52" t="n">
        <v>0</v>
      </c>
      <c r="U41" s="52" t="n">
        <v>1</v>
      </c>
      <c r="V41" s="52" t="s">
        <v>200</v>
      </c>
      <c r="W41" s="52" t="n">
        <v>1</v>
      </c>
      <c r="X41" s="52" t="s">
        <v>280</v>
      </c>
    </row>
    <row r="42" customFormat="false" ht="15" hidden="false" customHeight="true" outlineLevel="0" collapsed="false">
      <c r="A42" s="49" t="s">
        <v>425</v>
      </c>
      <c r="B42" s="49" t="s">
        <v>322</v>
      </c>
      <c r="C42" s="50" t="s">
        <v>426</v>
      </c>
      <c r="D42" s="50" t="s">
        <v>427</v>
      </c>
      <c r="E42" s="50" t="s">
        <v>428</v>
      </c>
      <c r="F42" s="49" t="s">
        <v>191</v>
      </c>
      <c r="G42" s="49" t="n">
        <v>31</v>
      </c>
      <c r="H42" s="50" t="s">
        <v>258</v>
      </c>
      <c r="I42" s="50" t="s">
        <v>326</v>
      </c>
      <c r="J42" s="50" t="s">
        <v>176</v>
      </c>
      <c r="K42" s="49" t="s">
        <v>373</v>
      </c>
      <c r="L42" s="51" t="n">
        <v>4499999</v>
      </c>
      <c r="M42" s="49" t="s">
        <v>220</v>
      </c>
      <c r="N42" s="49" t="s">
        <v>179</v>
      </c>
      <c r="O42" s="49" t="s">
        <v>197</v>
      </c>
      <c r="P42" s="50" t="s">
        <v>252</v>
      </c>
      <c r="Q42" s="49" t="s">
        <v>242</v>
      </c>
      <c r="R42" s="49" t="s">
        <v>212</v>
      </c>
      <c r="S42" s="49" t="n">
        <v>0</v>
      </c>
      <c r="T42" s="49" t="n">
        <v>1</v>
      </c>
      <c r="U42" s="49" t="n">
        <v>2</v>
      </c>
      <c r="V42" s="49" t="s">
        <v>232</v>
      </c>
      <c r="W42" s="49" t="n">
        <v>4</v>
      </c>
      <c r="X42" s="49" t="s">
        <v>201</v>
      </c>
    </row>
    <row r="43" customFormat="false" ht="15" hidden="false" customHeight="true" outlineLevel="0" collapsed="false">
      <c r="A43" s="52" t="s">
        <v>429</v>
      </c>
      <c r="B43" s="52" t="s">
        <v>254</v>
      </c>
      <c r="C43" s="53" t="s">
        <v>430</v>
      </c>
      <c r="D43" s="53" t="s">
        <v>431</v>
      </c>
      <c r="E43" s="53" t="s">
        <v>432</v>
      </c>
      <c r="F43" s="52" t="s">
        <v>173</v>
      </c>
      <c r="G43" s="52" t="n">
        <v>33</v>
      </c>
      <c r="H43" s="53" t="s">
        <v>174</v>
      </c>
      <c r="I43" s="53" t="s">
        <v>250</v>
      </c>
      <c r="J43" s="53" t="s">
        <v>260</v>
      </c>
      <c r="K43" s="52" t="s">
        <v>239</v>
      </c>
      <c r="L43" s="54" t="n">
        <v>8999999</v>
      </c>
      <c r="M43" s="52" t="s">
        <v>220</v>
      </c>
      <c r="N43" s="52" t="s">
        <v>209</v>
      </c>
      <c r="O43" s="52" t="s">
        <v>268</v>
      </c>
      <c r="P43" s="53" t="s">
        <v>181</v>
      </c>
      <c r="Q43" s="52" t="s">
        <v>182</v>
      </c>
      <c r="R43" s="52" t="s">
        <v>212</v>
      </c>
      <c r="S43" s="52" t="n">
        <v>0</v>
      </c>
      <c r="T43" s="52" t="n">
        <v>1</v>
      </c>
      <c r="U43" s="52" t="n">
        <v>0</v>
      </c>
      <c r="V43" s="52" t="s">
        <v>292</v>
      </c>
      <c r="W43" s="52" t="n">
        <v>2</v>
      </c>
      <c r="X43" s="52" t="s">
        <v>243</v>
      </c>
    </row>
    <row r="44" customFormat="false" ht="15" hidden="false" customHeight="true" outlineLevel="0" collapsed="false">
      <c r="A44" s="49" t="s">
        <v>433</v>
      </c>
      <c r="B44" s="49" t="s">
        <v>203</v>
      </c>
      <c r="C44" s="50" t="s">
        <v>434</v>
      </c>
      <c r="D44" s="50" t="s">
        <v>435</v>
      </c>
      <c r="E44" s="50" t="s">
        <v>436</v>
      </c>
      <c r="F44" s="49" t="s">
        <v>173</v>
      </c>
      <c r="G44" s="49" t="n">
        <v>39</v>
      </c>
      <c r="H44" s="50" t="s">
        <v>192</v>
      </c>
      <c r="I44" s="50" t="s">
        <v>291</v>
      </c>
      <c r="J44" s="50" t="s">
        <v>260</v>
      </c>
      <c r="K44" s="49" t="s">
        <v>239</v>
      </c>
      <c r="L44" s="51" t="n">
        <v>8999999</v>
      </c>
      <c r="M44" s="49" t="s">
        <v>178</v>
      </c>
      <c r="N44" s="49" t="s">
        <v>209</v>
      </c>
      <c r="O44" s="49" t="s">
        <v>210</v>
      </c>
      <c r="P44" s="50" t="s">
        <v>229</v>
      </c>
      <c r="Q44" s="49" t="s">
        <v>182</v>
      </c>
      <c r="R44" s="49" t="s">
        <v>183</v>
      </c>
      <c r="S44" s="49" t="n">
        <v>25</v>
      </c>
      <c r="T44" s="49" t="n">
        <v>1</v>
      </c>
      <c r="U44" s="49" t="n">
        <v>5</v>
      </c>
      <c r="V44" s="49" t="s">
        <v>232</v>
      </c>
      <c r="W44" s="49" t="n">
        <v>2</v>
      </c>
      <c r="X44" s="49" t="s">
        <v>185</v>
      </c>
    </row>
    <row r="45" customFormat="false" ht="15" hidden="false" customHeight="true" outlineLevel="0" collapsed="false">
      <c r="A45" s="52" t="s">
        <v>437</v>
      </c>
      <c r="B45" s="52" t="s">
        <v>359</v>
      </c>
      <c r="C45" s="53" t="s">
        <v>438</v>
      </c>
      <c r="D45" s="53" t="s">
        <v>439</v>
      </c>
      <c r="E45" s="53" t="s">
        <v>440</v>
      </c>
      <c r="F45" s="52" t="s">
        <v>173</v>
      </c>
      <c r="G45" s="52" t="n">
        <v>29</v>
      </c>
      <c r="H45" s="53" t="s">
        <v>249</v>
      </c>
      <c r="I45" s="53" t="s">
        <v>238</v>
      </c>
      <c r="J45" s="53" t="s">
        <v>194</v>
      </c>
      <c r="K45" s="52" t="s">
        <v>261</v>
      </c>
      <c r="L45" s="54" t="n">
        <v>0</v>
      </c>
      <c r="M45" s="52" t="s">
        <v>178</v>
      </c>
      <c r="N45" s="52" t="s">
        <v>209</v>
      </c>
      <c r="O45" s="52" t="s">
        <v>210</v>
      </c>
      <c r="P45" s="53" t="s">
        <v>320</v>
      </c>
      <c r="Q45" s="52" t="s">
        <v>182</v>
      </c>
      <c r="R45" s="52" t="s">
        <v>183</v>
      </c>
      <c r="S45" s="52" t="n">
        <v>0</v>
      </c>
      <c r="T45" s="52" t="n">
        <v>0</v>
      </c>
      <c r="U45" s="52" t="n">
        <v>2</v>
      </c>
      <c r="V45" s="52" t="s">
        <v>184</v>
      </c>
      <c r="W45" s="52" t="n">
        <v>1</v>
      </c>
      <c r="X45" s="52" t="s">
        <v>185</v>
      </c>
    </row>
    <row r="46" customFormat="false" ht="15" hidden="false" customHeight="true" outlineLevel="0" collapsed="false">
      <c r="A46" s="49" t="s">
        <v>441</v>
      </c>
      <c r="B46" s="49" t="s">
        <v>398</v>
      </c>
      <c r="C46" s="50" t="s">
        <v>442</v>
      </c>
      <c r="D46" s="50" t="s">
        <v>443</v>
      </c>
      <c r="E46" s="50" t="s">
        <v>444</v>
      </c>
      <c r="F46" s="49" t="s">
        <v>173</v>
      </c>
      <c r="G46" s="49" t="n">
        <v>37</v>
      </c>
      <c r="H46" s="50" t="s">
        <v>249</v>
      </c>
      <c r="I46" s="50" t="s">
        <v>250</v>
      </c>
      <c r="J46" s="50" t="s">
        <v>176</v>
      </c>
      <c r="K46" s="49" t="s">
        <v>177</v>
      </c>
      <c r="L46" s="51" t="n">
        <v>6999999</v>
      </c>
      <c r="M46" s="49" t="s">
        <v>262</v>
      </c>
      <c r="N46" s="49" t="s">
        <v>209</v>
      </c>
      <c r="O46" s="49" t="s">
        <v>180</v>
      </c>
      <c r="P46" s="50" t="s">
        <v>320</v>
      </c>
      <c r="Q46" s="49" t="s">
        <v>368</v>
      </c>
      <c r="R46" s="49" t="s">
        <v>212</v>
      </c>
      <c r="S46" s="49" t="n">
        <v>0</v>
      </c>
      <c r="T46" s="49" t="n">
        <v>3</v>
      </c>
      <c r="U46" s="49" t="n">
        <v>1</v>
      </c>
      <c r="V46" s="49" t="s">
        <v>232</v>
      </c>
      <c r="W46" s="49" t="n">
        <v>1</v>
      </c>
      <c r="X46" s="49" t="s">
        <v>357</v>
      </c>
    </row>
    <row r="47" customFormat="false" ht="15" hidden="false" customHeight="true" outlineLevel="0" collapsed="false">
      <c r="A47" s="52" t="s">
        <v>445</v>
      </c>
      <c r="B47" s="52" t="s">
        <v>300</v>
      </c>
      <c r="C47" s="53" t="s">
        <v>446</v>
      </c>
      <c r="D47" s="53" t="s">
        <v>447</v>
      </c>
      <c r="E47" s="53" t="s">
        <v>448</v>
      </c>
      <c r="F47" s="52" t="s">
        <v>173</v>
      </c>
      <c r="G47" s="52" t="n">
        <v>36</v>
      </c>
      <c r="H47" s="53" t="s">
        <v>249</v>
      </c>
      <c r="I47" s="53" t="s">
        <v>193</v>
      </c>
      <c r="J47" s="53" t="s">
        <v>251</v>
      </c>
      <c r="K47" s="52" t="s">
        <v>177</v>
      </c>
      <c r="L47" s="54" t="n">
        <v>6999999</v>
      </c>
      <c r="M47" s="52" t="s">
        <v>178</v>
      </c>
      <c r="N47" s="52" t="s">
        <v>112</v>
      </c>
      <c r="O47" s="52" t="s">
        <v>268</v>
      </c>
      <c r="P47" s="53" t="s">
        <v>241</v>
      </c>
      <c r="Q47" s="52" t="s">
        <v>230</v>
      </c>
      <c r="R47" s="52" t="s">
        <v>183</v>
      </c>
      <c r="S47" s="52" t="n">
        <v>0</v>
      </c>
      <c r="T47" s="52" t="n">
        <v>1</v>
      </c>
      <c r="U47" s="52" t="n">
        <v>2</v>
      </c>
      <c r="V47" s="52" t="s">
        <v>232</v>
      </c>
      <c r="W47" s="52" t="n">
        <v>2</v>
      </c>
      <c r="X47" s="52" t="s">
        <v>298</v>
      </c>
    </row>
    <row r="48" customFormat="false" ht="15" hidden="false" customHeight="true" outlineLevel="0" collapsed="false">
      <c r="A48" s="49" t="s">
        <v>449</v>
      </c>
      <c r="B48" s="49" t="s">
        <v>276</v>
      </c>
      <c r="C48" s="50" t="s">
        <v>450</v>
      </c>
      <c r="D48" s="50" t="s">
        <v>451</v>
      </c>
      <c r="E48" s="50" t="s">
        <v>452</v>
      </c>
      <c r="F48" s="49" t="s">
        <v>173</v>
      </c>
      <c r="G48" s="49" t="n">
        <v>36</v>
      </c>
      <c r="H48" s="50" t="s">
        <v>174</v>
      </c>
      <c r="I48" s="50" t="s">
        <v>218</v>
      </c>
      <c r="J48" s="50" t="s">
        <v>219</v>
      </c>
      <c r="K48" s="49" t="s">
        <v>373</v>
      </c>
      <c r="L48" s="51" t="n">
        <v>4499999</v>
      </c>
      <c r="M48" s="49" t="s">
        <v>178</v>
      </c>
      <c r="N48" s="49" t="s">
        <v>209</v>
      </c>
      <c r="O48" s="49" t="s">
        <v>210</v>
      </c>
      <c r="P48" s="50" t="s">
        <v>252</v>
      </c>
      <c r="Q48" s="49" t="s">
        <v>182</v>
      </c>
      <c r="R48" s="49" t="s">
        <v>231</v>
      </c>
      <c r="S48" s="49" t="n">
        <v>0</v>
      </c>
      <c r="T48" s="49" t="n">
        <v>0</v>
      </c>
      <c r="U48" s="49" t="n">
        <v>1</v>
      </c>
      <c r="V48" s="49" t="s">
        <v>200</v>
      </c>
      <c r="W48" s="49" t="n">
        <v>1</v>
      </c>
      <c r="X48" s="49" t="s">
        <v>243</v>
      </c>
    </row>
    <row r="49" customFormat="false" ht="15" hidden="false" customHeight="true" outlineLevel="0" collapsed="false">
      <c r="A49" s="52" t="s">
        <v>453</v>
      </c>
      <c r="B49" s="52" t="s">
        <v>454</v>
      </c>
      <c r="C49" s="53" t="s">
        <v>455</v>
      </c>
      <c r="D49" s="53" t="s">
        <v>456</v>
      </c>
      <c r="E49" s="53" t="s">
        <v>457</v>
      </c>
      <c r="F49" s="52" t="s">
        <v>191</v>
      </c>
      <c r="G49" s="52" t="n">
        <v>34</v>
      </c>
      <c r="H49" s="53" t="s">
        <v>174</v>
      </c>
      <c r="I49" s="53" t="s">
        <v>259</v>
      </c>
      <c r="J49" s="53" t="s">
        <v>176</v>
      </c>
      <c r="K49" s="52" t="s">
        <v>373</v>
      </c>
      <c r="L49" s="54" t="n">
        <v>4499999</v>
      </c>
      <c r="M49" s="52" t="s">
        <v>220</v>
      </c>
      <c r="N49" s="52" t="s">
        <v>179</v>
      </c>
      <c r="O49" s="52" t="s">
        <v>197</v>
      </c>
      <c r="P49" s="53" t="s">
        <v>211</v>
      </c>
      <c r="Q49" s="52" t="s">
        <v>242</v>
      </c>
      <c r="R49" s="52" t="s">
        <v>212</v>
      </c>
      <c r="S49" s="52" t="n">
        <v>0</v>
      </c>
      <c r="T49" s="52" t="n">
        <v>0</v>
      </c>
      <c r="U49" s="52" t="n">
        <v>5</v>
      </c>
      <c r="V49" s="52" t="s">
        <v>184</v>
      </c>
      <c r="W49" s="52" t="n">
        <v>1</v>
      </c>
      <c r="X49" s="52" t="s">
        <v>185</v>
      </c>
    </row>
    <row r="50" customFormat="false" ht="15" hidden="false" customHeight="true" outlineLevel="0" collapsed="false">
      <c r="A50" s="49" t="s">
        <v>458</v>
      </c>
      <c r="B50" s="49" t="s">
        <v>254</v>
      </c>
      <c r="C50" s="50" t="s">
        <v>459</v>
      </c>
      <c r="D50" s="50" t="s">
        <v>460</v>
      </c>
      <c r="E50" s="50" t="s">
        <v>461</v>
      </c>
      <c r="F50" s="49" t="s">
        <v>173</v>
      </c>
      <c r="G50" s="49" t="n">
        <v>35</v>
      </c>
      <c r="H50" s="50" t="s">
        <v>174</v>
      </c>
      <c r="I50" s="50" t="s">
        <v>218</v>
      </c>
      <c r="J50" s="50" t="s">
        <v>219</v>
      </c>
      <c r="K50" s="49" t="s">
        <v>239</v>
      </c>
      <c r="L50" s="51" t="n">
        <v>8999999</v>
      </c>
      <c r="M50" s="49" t="s">
        <v>178</v>
      </c>
      <c r="N50" s="49" t="s">
        <v>179</v>
      </c>
      <c r="O50" s="49" t="s">
        <v>210</v>
      </c>
      <c r="P50" s="50" t="s">
        <v>229</v>
      </c>
      <c r="Q50" s="49" t="s">
        <v>230</v>
      </c>
      <c r="R50" s="49" t="s">
        <v>183</v>
      </c>
      <c r="S50" s="49" t="n">
        <v>75</v>
      </c>
      <c r="T50" s="49" t="n">
        <v>0</v>
      </c>
      <c r="U50" s="49" t="n">
        <v>0</v>
      </c>
      <c r="V50" s="49" t="s">
        <v>200</v>
      </c>
      <c r="W50" s="49" t="n">
        <v>3</v>
      </c>
      <c r="X50" s="49" t="s">
        <v>201</v>
      </c>
    </row>
    <row r="51" customFormat="false" ht="15" hidden="false" customHeight="true" outlineLevel="0" collapsed="false">
      <c r="A51" s="52" t="s">
        <v>462</v>
      </c>
      <c r="B51" s="52" t="s">
        <v>287</v>
      </c>
      <c r="C51" s="53" t="s">
        <v>463</v>
      </c>
      <c r="D51" s="53" t="s">
        <v>464</v>
      </c>
      <c r="E51" s="53" t="s">
        <v>465</v>
      </c>
      <c r="F51" s="52" t="s">
        <v>191</v>
      </c>
      <c r="G51" s="52" t="n">
        <v>29</v>
      </c>
      <c r="H51" s="53" t="s">
        <v>258</v>
      </c>
      <c r="I51" s="53" t="s">
        <v>291</v>
      </c>
      <c r="J51" s="53" t="s">
        <v>228</v>
      </c>
      <c r="K51" s="52" t="s">
        <v>177</v>
      </c>
      <c r="L51" s="54" t="n">
        <v>6999999</v>
      </c>
      <c r="M51" s="52" t="s">
        <v>178</v>
      </c>
      <c r="N51" s="52" t="s">
        <v>240</v>
      </c>
      <c r="O51" s="52" t="s">
        <v>210</v>
      </c>
      <c r="P51" s="53" t="s">
        <v>252</v>
      </c>
      <c r="Q51" s="52" t="s">
        <v>182</v>
      </c>
      <c r="R51" s="52" t="s">
        <v>183</v>
      </c>
      <c r="S51" s="52" t="n">
        <v>0</v>
      </c>
      <c r="T51" s="52" t="n">
        <v>2</v>
      </c>
      <c r="U51" s="52" t="n">
        <v>0</v>
      </c>
      <c r="V51" s="52" t="s">
        <v>232</v>
      </c>
      <c r="W51" s="52" t="n">
        <v>1</v>
      </c>
      <c r="X51" s="52" t="s">
        <v>185</v>
      </c>
    </row>
    <row r="52" customFormat="false" ht="15" hidden="false" customHeight="true" outlineLevel="0" collapsed="false">
      <c r="A52" s="49" t="s">
        <v>466</v>
      </c>
      <c r="B52" s="49" t="s">
        <v>467</v>
      </c>
      <c r="C52" s="50" t="s">
        <v>468</v>
      </c>
      <c r="D52" s="50" t="s">
        <v>469</v>
      </c>
      <c r="E52" s="50" t="s">
        <v>470</v>
      </c>
      <c r="F52" s="49" t="s">
        <v>173</v>
      </c>
      <c r="G52" s="49" t="n">
        <v>36</v>
      </c>
      <c r="H52" s="50" t="s">
        <v>174</v>
      </c>
      <c r="I52" s="50" t="s">
        <v>346</v>
      </c>
      <c r="J52" s="50" t="s">
        <v>260</v>
      </c>
      <c r="K52" s="49" t="s">
        <v>177</v>
      </c>
      <c r="L52" s="51" t="n">
        <v>6999999</v>
      </c>
      <c r="M52" s="49" t="s">
        <v>178</v>
      </c>
      <c r="N52" s="49" t="s">
        <v>240</v>
      </c>
      <c r="O52" s="49" t="s">
        <v>197</v>
      </c>
      <c r="P52" s="50" t="s">
        <v>211</v>
      </c>
      <c r="Q52" s="49" t="s">
        <v>182</v>
      </c>
      <c r="R52" s="49" t="s">
        <v>183</v>
      </c>
      <c r="S52" s="49" t="n">
        <v>75</v>
      </c>
      <c r="T52" s="49" t="n">
        <v>2</v>
      </c>
      <c r="U52" s="49" t="n">
        <v>2</v>
      </c>
      <c r="V52" s="49" t="s">
        <v>184</v>
      </c>
      <c r="W52" s="49" t="n">
        <v>3</v>
      </c>
      <c r="X52" s="49" t="s">
        <v>185</v>
      </c>
    </row>
    <row r="53" customFormat="false" ht="15" hidden="false" customHeight="true" outlineLevel="0" collapsed="false">
      <c r="A53" s="52" t="s">
        <v>471</v>
      </c>
      <c r="B53" s="52" t="s">
        <v>187</v>
      </c>
      <c r="C53" s="53" t="s">
        <v>472</v>
      </c>
      <c r="D53" s="53" t="s">
        <v>473</v>
      </c>
      <c r="E53" s="53" t="s">
        <v>474</v>
      </c>
      <c r="F53" s="52" t="s">
        <v>173</v>
      </c>
      <c r="G53" s="52" t="n">
        <v>35</v>
      </c>
      <c r="H53" s="53" t="s">
        <v>258</v>
      </c>
      <c r="I53" s="53" t="s">
        <v>259</v>
      </c>
      <c r="J53" s="53" t="s">
        <v>194</v>
      </c>
      <c r="K53" s="52" t="s">
        <v>239</v>
      </c>
      <c r="L53" s="54" t="n">
        <v>8999999</v>
      </c>
      <c r="M53" s="52" t="s">
        <v>196</v>
      </c>
      <c r="N53" s="52" t="s">
        <v>240</v>
      </c>
      <c r="O53" s="52" t="s">
        <v>197</v>
      </c>
      <c r="P53" s="53" t="s">
        <v>320</v>
      </c>
      <c r="Q53" s="52" t="s">
        <v>368</v>
      </c>
      <c r="R53" s="52" t="s">
        <v>183</v>
      </c>
      <c r="S53" s="52" t="n">
        <v>0</v>
      </c>
      <c r="T53" s="52" t="n">
        <v>0</v>
      </c>
      <c r="U53" s="52" t="n">
        <v>3</v>
      </c>
      <c r="V53" s="52" t="s">
        <v>184</v>
      </c>
      <c r="W53" s="52" t="n">
        <v>2</v>
      </c>
      <c r="X53" s="52" t="s">
        <v>274</v>
      </c>
    </row>
    <row r="54" customFormat="false" ht="15" hidden="false" customHeight="true" outlineLevel="0" collapsed="false">
      <c r="A54" s="49" t="s">
        <v>475</v>
      </c>
      <c r="B54" s="49" t="s">
        <v>276</v>
      </c>
      <c r="C54" s="50" t="s">
        <v>476</v>
      </c>
      <c r="D54" s="50" t="s">
        <v>477</v>
      </c>
      <c r="E54" s="50" t="s">
        <v>478</v>
      </c>
      <c r="F54" s="49" t="s">
        <v>173</v>
      </c>
      <c r="G54" s="49" t="n">
        <v>32</v>
      </c>
      <c r="H54" s="50" t="s">
        <v>174</v>
      </c>
      <c r="I54" s="50" t="s">
        <v>346</v>
      </c>
      <c r="J54" s="50" t="s">
        <v>219</v>
      </c>
      <c r="K54" s="49" t="s">
        <v>327</v>
      </c>
      <c r="L54" s="51" t="n">
        <v>13750000</v>
      </c>
      <c r="M54" s="49" t="s">
        <v>178</v>
      </c>
      <c r="N54" s="49" t="s">
        <v>209</v>
      </c>
      <c r="O54" s="49" t="s">
        <v>268</v>
      </c>
      <c r="P54" s="50" t="s">
        <v>198</v>
      </c>
      <c r="Q54" s="49" t="s">
        <v>230</v>
      </c>
      <c r="R54" s="49" t="s">
        <v>199</v>
      </c>
      <c r="S54" s="49" t="n">
        <v>75</v>
      </c>
      <c r="T54" s="49" t="n">
        <v>0</v>
      </c>
      <c r="U54" s="49" t="n">
        <v>1</v>
      </c>
      <c r="V54" s="49" t="s">
        <v>200</v>
      </c>
      <c r="W54" s="49" t="n">
        <v>5</v>
      </c>
      <c r="X54" s="49" t="s">
        <v>185</v>
      </c>
    </row>
    <row r="55" customFormat="false" ht="15" hidden="false" customHeight="true" outlineLevel="0" collapsed="false">
      <c r="A55" s="52" t="s">
        <v>479</v>
      </c>
      <c r="B55" s="52" t="s">
        <v>413</v>
      </c>
      <c r="C55" s="53" t="s">
        <v>480</v>
      </c>
      <c r="D55" s="53" t="s">
        <v>481</v>
      </c>
      <c r="E55" s="53" t="s">
        <v>482</v>
      </c>
      <c r="F55" s="52" t="s">
        <v>173</v>
      </c>
      <c r="G55" s="52" t="n">
        <v>47</v>
      </c>
      <c r="H55" s="53" t="s">
        <v>363</v>
      </c>
      <c r="I55" s="53" t="s">
        <v>218</v>
      </c>
      <c r="J55" s="53" t="s">
        <v>219</v>
      </c>
      <c r="K55" s="52" t="s">
        <v>195</v>
      </c>
      <c r="L55" s="54" t="n">
        <v>11249999</v>
      </c>
      <c r="M55" s="52" t="s">
        <v>178</v>
      </c>
      <c r="N55" s="52" t="s">
        <v>179</v>
      </c>
      <c r="O55" s="52" t="s">
        <v>197</v>
      </c>
      <c r="P55" s="53" t="s">
        <v>273</v>
      </c>
      <c r="Q55" s="52" t="s">
        <v>368</v>
      </c>
      <c r="R55" s="52" t="s">
        <v>199</v>
      </c>
      <c r="S55" s="52" t="n">
        <v>50</v>
      </c>
      <c r="T55" s="52" t="n">
        <v>0</v>
      </c>
      <c r="U55" s="52" t="n">
        <v>14</v>
      </c>
      <c r="V55" s="52" t="s">
        <v>184</v>
      </c>
      <c r="W55" s="52" t="n">
        <v>4</v>
      </c>
      <c r="X55" s="52" t="s">
        <v>263</v>
      </c>
    </row>
    <row r="56" customFormat="false" ht="15" hidden="false" customHeight="true" outlineLevel="0" collapsed="false">
      <c r="A56" s="49" t="s">
        <v>483</v>
      </c>
      <c r="B56" s="49" t="s">
        <v>203</v>
      </c>
      <c r="C56" s="50" t="s">
        <v>484</v>
      </c>
      <c r="D56" s="50" t="s">
        <v>485</v>
      </c>
      <c r="E56" s="50" t="s">
        <v>486</v>
      </c>
      <c r="F56" s="49" t="s">
        <v>173</v>
      </c>
      <c r="G56" s="49" t="n">
        <v>39</v>
      </c>
      <c r="H56" s="50" t="s">
        <v>249</v>
      </c>
      <c r="I56" s="50" t="s">
        <v>291</v>
      </c>
      <c r="J56" s="50" t="s">
        <v>194</v>
      </c>
      <c r="K56" s="49" t="s">
        <v>177</v>
      </c>
      <c r="L56" s="51" t="n">
        <v>6999999</v>
      </c>
      <c r="M56" s="49" t="s">
        <v>178</v>
      </c>
      <c r="N56" s="49" t="s">
        <v>209</v>
      </c>
      <c r="O56" s="49" t="s">
        <v>197</v>
      </c>
      <c r="P56" s="50" t="s">
        <v>229</v>
      </c>
      <c r="Q56" s="49" t="s">
        <v>182</v>
      </c>
      <c r="R56" s="49" t="s">
        <v>199</v>
      </c>
      <c r="S56" s="49" t="n">
        <v>50</v>
      </c>
      <c r="T56" s="49" t="n">
        <v>1</v>
      </c>
      <c r="U56" s="49" t="n">
        <v>0</v>
      </c>
      <c r="V56" s="49" t="s">
        <v>200</v>
      </c>
      <c r="W56" s="49" t="n">
        <v>3</v>
      </c>
      <c r="X56" s="49" t="s">
        <v>274</v>
      </c>
    </row>
    <row r="57" customFormat="false" ht="15" hidden="false" customHeight="true" outlineLevel="0" collapsed="false">
      <c r="A57" s="52" t="s">
        <v>487</v>
      </c>
      <c r="B57" s="52" t="s">
        <v>276</v>
      </c>
      <c r="C57" s="53" t="s">
        <v>488</v>
      </c>
      <c r="D57" s="53" t="s">
        <v>489</v>
      </c>
      <c r="E57" s="53" t="s">
        <v>490</v>
      </c>
      <c r="F57" s="52" t="s">
        <v>173</v>
      </c>
      <c r="G57" s="52" t="n">
        <v>46</v>
      </c>
      <c r="H57" s="53" t="s">
        <v>249</v>
      </c>
      <c r="I57" s="53" t="s">
        <v>291</v>
      </c>
      <c r="J57" s="53" t="s">
        <v>251</v>
      </c>
      <c r="K57" s="52" t="s">
        <v>373</v>
      </c>
      <c r="L57" s="54" t="n">
        <v>4499999</v>
      </c>
      <c r="M57" s="52" t="s">
        <v>178</v>
      </c>
      <c r="N57" s="52" t="s">
        <v>179</v>
      </c>
      <c r="O57" s="52" t="s">
        <v>197</v>
      </c>
      <c r="P57" s="53" t="s">
        <v>229</v>
      </c>
      <c r="Q57" s="52" t="s">
        <v>182</v>
      </c>
      <c r="R57" s="52" t="s">
        <v>231</v>
      </c>
      <c r="S57" s="52" t="n">
        <v>0</v>
      </c>
      <c r="T57" s="52" t="n">
        <v>0</v>
      </c>
      <c r="U57" s="52" t="n">
        <v>2</v>
      </c>
      <c r="V57" s="52" t="s">
        <v>184</v>
      </c>
      <c r="W57" s="52" t="n">
        <v>2</v>
      </c>
      <c r="X57" s="52" t="s">
        <v>280</v>
      </c>
    </row>
    <row r="58" customFormat="false" ht="15" hidden="false" customHeight="true" outlineLevel="0" collapsed="false">
      <c r="A58" s="49" t="s">
        <v>491</v>
      </c>
      <c r="B58" s="49" t="s">
        <v>287</v>
      </c>
      <c r="C58" s="50" t="s">
        <v>492</v>
      </c>
      <c r="D58" s="50" t="s">
        <v>493</v>
      </c>
      <c r="E58" s="50" t="s">
        <v>494</v>
      </c>
      <c r="F58" s="49" t="s">
        <v>173</v>
      </c>
      <c r="G58" s="49" t="n">
        <v>35</v>
      </c>
      <c r="H58" s="50" t="s">
        <v>174</v>
      </c>
      <c r="I58" s="50" t="s">
        <v>218</v>
      </c>
      <c r="J58" s="50" t="s">
        <v>251</v>
      </c>
      <c r="K58" s="49" t="s">
        <v>239</v>
      </c>
      <c r="L58" s="51" t="n">
        <v>8999999</v>
      </c>
      <c r="M58" s="49" t="s">
        <v>178</v>
      </c>
      <c r="N58" s="49" t="s">
        <v>209</v>
      </c>
      <c r="O58" s="49" t="s">
        <v>210</v>
      </c>
      <c r="P58" s="50" t="s">
        <v>241</v>
      </c>
      <c r="Q58" s="49" t="s">
        <v>182</v>
      </c>
      <c r="R58" s="49" t="s">
        <v>212</v>
      </c>
      <c r="S58" s="49" t="n">
        <v>25</v>
      </c>
      <c r="T58" s="49" t="n">
        <v>2</v>
      </c>
      <c r="U58" s="49" t="n">
        <v>3</v>
      </c>
      <c r="V58" s="49" t="s">
        <v>184</v>
      </c>
      <c r="W58" s="49" t="n">
        <v>2</v>
      </c>
      <c r="X58" s="49" t="s">
        <v>185</v>
      </c>
    </row>
    <row r="59" customFormat="false" ht="15" hidden="false" customHeight="true" outlineLevel="0" collapsed="false">
      <c r="A59" s="52" t="s">
        <v>495</v>
      </c>
      <c r="B59" s="52" t="s">
        <v>342</v>
      </c>
      <c r="C59" s="53" t="s">
        <v>496</v>
      </c>
      <c r="D59" s="53" t="s">
        <v>497</v>
      </c>
      <c r="E59" s="53" t="s">
        <v>498</v>
      </c>
      <c r="F59" s="52" t="s">
        <v>173</v>
      </c>
      <c r="G59" s="52" t="n">
        <v>38</v>
      </c>
      <c r="H59" s="53" t="s">
        <v>499</v>
      </c>
      <c r="I59" s="53" t="s">
        <v>259</v>
      </c>
      <c r="J59" s="53" t="s">
        <v>219</v>
      </c>
      <c r="K59" s="52" t="s">
        <v>239</v>
      </c>
      <c r="L59" s="54" t="n">
        <v>8999999</v>
      </c>
      <c r="M59" s="52" t="s">
        <v>178</v>
      </c>
      <c r="N59" s="52" t="s">
        <v>112</v>
      </c>
      <c r="O59" s="52" t="s">
        <v>221</v>
      </c>
      <c r="P59" s="53" t="s">
        <v>320</v>
      </c>
      <c r="Q59" s="52" t="s">
        <v>230</v>
      </c>
      <c r="R59" s="52" t="s">
        <v>183</v>
      </c>
      <c r="S59" s="52" t="n">
        <v>0</v>
      </c>
      <c r="T59" s="52" t="n">
        <v>1</v>
      </c>
      <c r="U59" s="52" t="n">
        <v>1</v>
      </c>
      <c r="V59" s="52" t="s">
        <v>200</v>
      </c>
      <c r="W59" s="52" t="n">
        <v>1</v>
      </c>
      <c r="X59" s="52" t="s">
        <v>222</v>
      </c>
    </row>
    <row r="60" customFormat="false" ht="15" hidden="false" customHeight="true" outlineLevel="0" collapsed="false">
      <c r="A60" s="49" t="s">
        <v>500</v>
      </c>
      <c r="B60" s="49" t="s">
        <v>169</v>
      </c>
      <c r="C60" s="50" t="s">
        <v>501</v>
      </c>
      <c r="D60" s="50" t="s">
        <v>502</v>
      </c>
      <c r="E60" s="50" t="s">
        <v>503</v>
      </c>
      <c r="F60" s="49" t="s">
        <v>173</v>
      </c>
      <c r="G60" s="49" t="n">
        <v>36</v>
      </c>
      <c r="H60" s="50" t="s">
        <v>174</v>
      </c>
      <c r="I60" s="50" t="s">
        <v>218</v>
      </c>
      <c r="J60" s="50" t="s">
        <v>251</v>
      </c>
      <c r="K60" s="49" t="s">
        <v>239</v>
      </c>
      <c r="L60" s="51" t="n">
        <v>8999999</v>
      </c>
      <c r="M60" s="49" t="s">
        <v>178</v>
      </c>
      <c r="N60" s="49" t="s">
        <v>240</v>
      </c>
      <c r="O60" s="49" t="s">
        <v>221</v>
      </c>
      <c r="P60" s="50" t="s">
        <v>229</v>
      </c>
      <c r="Q60" s="49" t="s">
        <v>230</v>
      </c>
      <c r="R60" s="49" t="s">
        <v>212</v>
      </c>
      <c r="S60" s="49" t="n">
        <v>95</v>
      </c>
      <c r="T60" s="49" t="n">
        <v>2</v>
      </c>
      <c r="U60" s="49" t="n">
        <v>2</v>
      </c>
      <c r="V60" s="49" t="s">
        <v>232</v>
      </c>
      <c r="W60" s="49" t="n">
        <v>1</v>
      </c>
      <c r="X60" s="49" t="s">
        <v>274</v>
      </c>
    </row>
    <row r="61" customFormat="false" ht="15" hidden="false" customHeight="true" outlineLevel="0" collapsed="false">
      <c r="A61" s="52" t="s">
        <v>504</v>
      </c>
      <c r="B61" s="52" t="s">
        <v>300</v>
      </c>
      <c r="C61" s="53" t="s">
        <v>505</v>
      </c>
      <c r="D61" s="53" t="s">
        <v>506</v>
      </c>
      <c r="E61" s="53" t="s">
        <v>507</v>
      </c>
      <c r="F61" s="52" t="s">
        <v>173</v>
      </c>
      <c r="G61" s="52" t="n">
        <v>41</v>
      </c>
      <c r="H61" s="53" t="s">
        <v>192</v>
      </c>
      <c r="I61" s="53" t="s">
        <v>291</v>
      </c>
      <c r="J61" s="53" t="s">
        <v>251</v>
      </c>
      <c r="K61" s="52" t="s">
        <v>239</v>
      </c>
      <c r="L61" s="54" t="n">
        <v>8999999</v>
      </c>
      <c r="M61" s="52" t="s">
        <v>220</v>
      </c>
      <c r="N61" s="52" t="s">
        <v>179</v>
      </c>
      <c r="O61" s="52" t="s">
        <v>221</v>
      </c>
      <c r="P61" s="53" t="s">
        <v>241</v>
      </c>
      <c r="Q61" s="52" t="s">
        <v>182</v>
      </c>
      <c r="R61" s="52" t="s">
        <v>199</v>
      </c>
      <c r="S61" s="52" t="n">
        <v>25</v>
      </c>
      <c r="T61" s="52" t="n">
        <v>1</v>
      </c>
      <c r="U61" s="52" t="n">
        <v>30</v>
      </c>
      <c r="V61" s="52" t="s">
        <v>184</v>
      </c>
      <c r="W61" s="52" t="n">
        <v>2</v>
      </c>
      <c r="X61" s="52" t="s">
        <v>298</v>
      </c>
    </row>
    <row r="62" customFormat="false" ht="15" hidden="false" customHeight="true" outlineLevel="0" collapsed="false">
      <c r="A62" s="49" t="s">
        <v>508</v>
      </c>
      <c r="B62" s="49" t="s">
        <v>245</v>
      </c>
      <c r="C62" s="50" t="s">
        <v>509</v>
      </c>
      <c r="D62" s="50" t="s">
        <v>510</v>
      </c>
      <c r="E62" s="50" t="s">
        <v>511</v>
      </c>
      <c r="F62" s="49" t="s">
        <v>191</v>
      </c>
      <c r="G62" s="49" t="n">
        <v>38</v>
      </c>
      <c r="H62" s="50" t="s">
        <v>217</v>
      </c>
      <c r="I62" s="50" t="s">
        <v>238</v>
      </c>
      <c r="J62" s="50" t="s">
        <v>251</v>
      </c>
      <c r="K62" s="49" t="s">
        <v>195</v>
      </c>
      <c r="L62" s="51" t="n">
        <v>11249999</v>
      </c>
      <c r="M62" s="49" t="s">
        <v>220</v>
      </c>
      <c r="N62" s="49" t="s">
        <v>209</v>
      </c>
      <c r="O62" s="49" t="s">
        <v>268</v>
      </c>
      <c r="P62" s="50" t="s">
        <v>229</v>
      </c>
      <c r="Q62" s="49" t="s">
        <v>230</v>
      </c>
      <c r="R62" s="49" t="s">
        <v>231</v>
      </c>
      <c r="S62" s="49" t="n">
        <v>0</v>
      </c>
      <c r="T62" s="49" t="n">
        <v>0</v>
      </c>
      <c r="U62" s="49" t="n">
        <v>5</v>
      </c>
      <c r="V62" s="49" t="s">
        <v>200</v>
      </c>
      <c r="W62" s="49" t="n">
        <v>1</v>
      </c>
      <c r="X62" s="49" t="s">
        <v>298</v>
      </c>
    </row>
    <row r="63" customFormat="false" ht="15" hidden="false" customHeight="true" outlineLevel="0" collapsed="false">
      <c r="A63" s="52" t="s">
        <v>512</v>
      </c>
      <c r="B63" s="52" t="s">
        <v>333</v>
      </c>
      <c r="C63" s="53" t="s">
        <v>513</v>
      </c>
      <c r="D63" s="53" t="s">
        <v>514</v>
      </c>
      <c r="E63" s="53" t="s">
        <v>515</v>
      </c>
      <c r="F63" s="52" t="s">
        <v>173</v>
      </c>
      <c r="G63" s="52" t="n">
        <v>26</v>
      </c>
      <c r="H63" s="53" t="s">
        <v>207</v>
      </c>
      <c r="I63" s="53" t="s">
        <v>175</v>
      </c>
      <c r="J63" s="53" t="s">
        <v>194</v>
      </c>
      <c r="K63" s="52" t="s">
        <v>195</v>
      </c>
      <c r="L63" s="54" t="n">
        <v>11249999</v>
      </c>
      <c r="M63" s="52" t="s">
        <v>220</v>
      </c>
      <c r="N63" s="52" t="s">
        <v>240</v>
      </c>
      <c r="O63" s="52" t="s">
        <v>268</v>
      </c>
      <c r="P63" s="53" t="s">
        <v>320</v>
      </c>
      <c r="Q63" s="52" t="s">
        <v>182</v>
      </c>
      <c r="R63" s="52" t="s">
        <v>183</v>
      </c>
      <c r="S63" s="52" t="n">
        <v>100</v>
      </c>
      <c r="T63" s="52" t="n">
        <v>0</v>
      </c>
      <c r="U63" s="52" t="n">
        <v>14</v>
      </c>
      <c r="V63" s="52" t="s">
        <v>232</v>
      </c>
      <c r="W63" s="52" t="n">
        <v>2</v>
      </c>
      <c r="X63" s="52" t="s">
        <v>280</v>
      </c>
    </row>
    <row r="64" customFormat="false" ht="15" hidden="false" customHeight="true" outlineLevel="0" collapsed="false">
      <c r="A64" s="49" t="s">
        <v>516</v>
      </c>
      <c r="B64" s="49" t="s">
        <v>342</v>
      </c>
      <c r="C64" s="50" t="s">
        <v>517</v>
      </c>
      <c r="D64" s="50" t="s">
        <v>518</v>
      </c>
      <c r="E64" s="50" t="s">
        <v>519</v>
      </c>
      <c r="F64" s="49" t="s">
        <v>191</v>
      </c>
      <c r="G64" s="49" t="n">
        <v>35</v>
      </c>
      <c r="H64" s="50" t="s">
        <v>406</v>
      </c>
      <c r="I64" s="50" t="s">
        <v>193</v>
      </c>
      <c r="J64" s="50" t="s">
        <v>228</v>
      </c>
      <c r="K64" s="49" t="s">
        <v>177</v>
      </c>
      <c r="L64" s="51" t="n">
        <v>6999999</v>
      </c>
      <c r="M64" s="49" t="s">
        <v>178</v>
      </c>
      <c r="N64" s="49" t="s">
        <v>388</v>
      </c>
      <c r="O64" s="49" t="s">
        <v>197</v>
      </c>
      <c r="P64" s="50" t="s">
        <v>252</v>
      </c>
      <c r="Q64" s="49" t="s">
        <v>182</v>
      </c>
      <c r="R64" s="49" t="s">
        <v>183</v>
      </c>
      <c r="S64" s="49" t="n">
        <v>50</v>
      </c>
      <c r="T64" s="49" t="n">
        <v>0</v>
      </c>
      <c r="U64" s="49" t="n">
        <v>7</v>
      </c>
      <c r="V64" s="49" t="s">
        <v>200</v>
      </c>
      <c r="W64" s="49" t="n">
        <v>2</v>
      </c>
      <c r="X64" s="49" t="s">
        <v>280</v>
      </c>
    </row>
    <row r="65" customFormat="false" ht="15" hidden="false" customHeight="true" outlineLevel="0" collapsed="false">
      <c r="A65" s="52" t="s">
        <v>520</v>
      </c>
      <c r="B65" s="52" t="s">
        <v>467</v>
      </c>
      <c r="C65" s="53" t="s">
        <v>521</v>
      </c>
      <c r="D65" s="53" t="s">
        <v>522</v>
      </c>
      <c r="E65" s="53" t="s">
        <v>523</v>
      </c>
      <c r="F65" s="52" t="s">
        <v>173</v>
      </c>
      <c r="G65" s="52" t="n">
        <v>33</v>
      </c>
      <c r="H65" s="53" t="s">
        <v>174</v>
      </c>
      <c r="I65" s="53" t="s">
        <v>326</v>
      </c>
      <c r="J65" s="53" t="s">
        <v>176</v>
      </c>
      <c r="K65" s="52" t="s">
        <v>239</v>
      </c>
      <c r="L65" s="54" t="n">
        <v>8999999</v>
      </c>
      <c r="M65" s="52" t="s">
        <v>178</v>
      </c>
      <c r="N65" s="52" t="s">
        <v>112</v>
      </c>
      <c r="O65" s="52" t="s">
        <v>268</v>
      </c>
      <c r="P65" s="53" t="s">
        <v>320</v>
      </c>
      <c r="Q65" s="52" t="s">
        <v>182</v>
      </c>
      <c r="R65" s="52" t="s">
        <v>199</v>
      </c>
      <c r="S65" s="52" t="n">
        <v>100</v>
      </c>
      <c r="T65" s="52" t="n">
        <v>0</v>
      </c>
      <c r="U65" s="52" t="n">
        <v>3</v>
      </c>
      <c r="V65" s="52" t="s">
        <v>200</v>
      </c>
      <c r="W65" s="52" t="n">
        <v>3</v>
      </c>
      <c r="X65" s="52" t="s">
        <v>274</v>
      </c>
    </row>
    <row r="66" customFormat="false" ht="15" hidden="false" customHeight="true" outlineLevel="0" collapsed="false">
      <c r="A66" s="49" t="s">
        <v>524</v>
      </c>
      <c r="B66" s="49" t="s">
        <v>359</v>
      </c>
      <c r="C66" s="50" t="s">
        <v>525</v>
      </c>
      <c r="D66" s="50" t="s">
        <v>526</v>
      </c>
      <c r="E66" s="50" t="s">
        <v>527</v>
      </c>
      <c r="F66" s="49" t="s">
        <v>173</v>
      </c>
      <c r="G66" s="49" t="n">
        <v>44</v>
      </c>
      <c r="H66" s="50" t="s">
        <v>207</v>
      </c>
      <c r="I66" s="50" t="s">
        <v>346</v>
      </c>
      <c r="J66" s="50" t="s">
        <v>251</v>
      </c>
      <c r="K66" s="49" t="s">
        <v>239</v>
      </c>
      <c r="L66" s="51" t="n">
        <v>8999999</v>
      </c>
      <c r="M66" s="49" t="s">
        <v>262</v>
      </c>
      <c r="N66" s="49" t="s">
        <v>209</v>
      </c>
      <c r="O66" s="49" t="s">
        <v>210</v>
      </c>
      <c r="P66" s="50" t="s">
        <v>198</v>
      </c>
      <c r="Q66" s="49" t="s">
        <v>182</v>
      </c>
      <c r="R66" s="49" t="s">
        <v>199</v>
      </c>
      <c r="S66" s="49" t="n">
        <v>75</v>
      </c>
      <c r="T66" s="49" t="n">
        <v>1</v>
      </c>
      <c r="U66" s="49" t="n">
        <v>5</v>
      </c>
      <c r="V66" s="49" t="s">
        <v>232</v>
      </c>
      <c r="W66" s="49" t="n">
        <v>2</v>
      </c>
      <c r="X66" s="49" t="s">
        <v>243</v>
      </c>
    </row>
    <row r="67" customFormat="false" ht="15" hidden="false" customHeight="true" outlineLevel="0" collapsed="false">
      <c r="A67" s="52" t="s">
        <v>528</v>
      </c>
      <c r="B67" s="52" t="s">
        <v>529</v>
      </c>
      <c r="C67" s="53" t="s">
        <v>399</v>
      </c>
      <c r="D67" s="53" t="s">
        <v>530</v>
      </c>
      <c r="E67" s="53" t="s">
        <v>531</v>
      </c>
      <c r="F67" s="52" t="s">
        <v>173</v>
      </c>
      <c r="G67" s="52" t="n">
        <v>40</v>
      </c>
      <c r="H67" s="53" t="s">
        <v>258</v>
      </c>
      <c r="I67" s="53" t="s">
        <v>238</v>
      </c>
      <c r="J67" s="53" t="s">
        <v>219</v>
      </c>
      <c r="K67" s="52" t="s">
        <v>239</v>
      </c>
      <c r="L67" s="54" t="n">
        <v>8999999</v>
      </c>
      <c r="M67" s="52" t="s">
        <v>178</v>
      </c>
      <c r="N67" s="52" t="s">
        <v>112</v>
      </c>
      <c r="O67" s="52" t="s">
        <v>197</v>
      </c>
      <c r="P67" s="53" t="s">
        <v>229</v>
      </c>
      <c r="Q67" s="52" t="s">
        <v>182</v>
      </c>
      <c r="R67" s="52" t="s">
        <v>212</v>
      </c>
      <c r="S67" s="52" t="n">
        <v>0</v>
      </c>
      <c r="T67" s="52" t="n">
        <v>0</v>
      </c>
      <c r="U67" s="52" t="n">
        <v>0</v>
      </c>
      <c r="V67" s="52" t="s">
        <v>200</v>
      </c>
      <c r="W67" s="52" t="n">
        <v>1</v>
      </c>
      <c r="X67" s="52" t="s">
        <v>243</v>
      </c>
    </row>
    <row r="68" customFormat="false" ht="15" hidden="false" customHeight="true" outlineLevel="0" collapsed="false">
      <c r="A68" s="49" t="s">
        <v>532</v>
      </c>
      <c r="B68" s="49" t="s">
        <v>333</v>
      </c>
      <c r="C68" s="50" t="s">
        <v>533</v>
      </c>
      <c r="D68" s="50" t="s">
        <v>534</v>
      </c>
      <c r="E68" s="50" t="s">
        <v>535</v>
      </c>
      <c r="F68" s="49" t="s">
        <v>173</v>
      </c>
      <c r="G68" s="49" t="n">
        <v>35</v>
      </c>
      <c r="H68" s="50" t="s">
        <v>249</v>
      </c>
      <c r="I68" s="50" t="s">
        <v>346</v>
      </c>
      <c r="J68" s="50" t="s">
        <v>219</v>
      </c>
      <c r="K68" s="49" t="s">
        <v>239</v>
      </c>
      <c r="L68" s="51" t="n">
        <v>8999999</v>
      </c>
      <c r="M68" s="49" t="s">
        <v>220</v>
      </c>
      <c r="N68" s="49" t="s">
        <v>179</v>
      </c>
      <c r="O68" s="49" t="s">
        <v>197</v>
      </c>
      <c r="P68" s="50" t="s">
        <v>252</v>
      </c>
      <c r="Q68" s="49" t="s">
        <v>182</v>
      </c>
      <c r="R68" s="49" t="s">
        <v>212</v>
      </c>
      <c r="S68" s="49" t="n">
        <v>50</v>
      </c>
      <c r="T68" s="49" t="n">
        <v>0</v>
      </c>
      <c r="U68" s="49" t="n">
        <v>3</v>
      </c>
      <c r="V68" s="49" t="s">
        <v>200</v>
      </c>
      <c r="W68" s="49" t="n">
        <v>1</v>
      </c>
      <c r="X68" s="49" t="s">
        <v>263</v>
      </c>
    </row>
    <row r="69" customFormat="false" ht="15" hidden="false" customHeight="true" outlineLevel="0" collapsed="false">
      <c r="A69" s="52" t="s">
        <v>536</v>
      </c>
      <c r="B69" s="52" t="s">
        <v>234</v>
      </c>
      <c r="C69" s="53" t="s">
        <v>537</v>
      </c>
      <c r="D69" s="53" t="s">
        <v>538</v>
      </c>
      <c r="E69" s="53" t="s">
        <v>539</v>
      </c>
      <c r="F69" s="52" t="s">
        <v>191</v>
      </c>
      <c r="G69" s="52" t="n">
        <v>40</v>
      </c>
      <c r="H69" s="53" t="s">
        <v>217</v>
      </c>
      <c r="I69" s="53" t="s">
        <v>193</v>
      </c>
      <c r="J69" s="53" t="s">
        <v>228</v>
      </c>
      <c r="K69" s="52" t="s">
        <v>239</v>
      </c>
      <c r="L69" s="54" t="n">
        <v>8999999</v>
      </c>
      <c r="M69" s="52" t="s">
        <v>178</v>
      </c>
      <c r="N69" s="52" t="s">
        <v>112</v>
      </c>
      <c r="O69" s="52" t="s">
        <v>180</v>
      </c>
      <c r="P69" s="53" t="s">
        <v>252</v>
      </c>
      <c r="Q69" s="52" t="s">
        <v>182</v>
      </c>
      <c r="R69" s="52" t="s">
        <v>212</v>
      </c>
      <c r="S69" s="52" t="n">
        <v>75</v>
      </c>
      <c r="T69" s="52" t="n">
        <v>0</v>
      </c>
      <c r="U69" s="52" t="n">
        <v>1</v>
      </c>
      <c r="V69" s="52" t="s">
        <v>200</v>
      </c>
      <c r="W69" s="52" t="n">
        <v>4</v>
      </c>
      <c r="X69" s="52" t="s">
        <v>263</v>
      </c>
    </row>
    <row r="70" customFormat="false" ht="15" hidden="false" customHeight="true" outlineLevel="0" collapsed="false">
      <c r="A70" s="49" t="s">
        <v>540</v>
      </c>
      <c r="B70" s="49" t="s">
        <v>276</v>
      </c>
      <c r="C70" s="50" t="s">
        <v>541</v>
      </c>
      <c r="D70" s="50" t="s">
        <v>542</v>
      </c>
      <c r="E70" s="50" t="s">
        <v>543</v>
      </c>
      <c r="F70" s="49" t="s">
        <v>173</v>
      </c>
      <c r="G70" s="49" t="n">
        <v>35</v>
      </c>
      <c r="H70" s="50" t="s">
        <v>249</v>
      </c>
      <c r="I70" s="50" t="s">
        <v>218</v>
      </c>
      <c r="J70" s="50" t="s">
        <v>228</v>
      </c>
      <c r="K70" s="49" t="s">
        <v>239</v>
      </c>
      <c r="L70" s="51" t="n">
        <v>8999999</v>
      </c>
      <c r="M70" s="49" t="s">
        <v>178</v>
      </c>
      <c r="N70" s="49" t="s">
        <v>179</v>
      </c>
      <c r="O70" s="49" t="s">
        <v>221</v>
      </c>
      <c r="P70" s="50" t="s">
        <v>211</v>
      </c>
      <c r="Q70" s="49" t="s">
        <v>230</v>
      </c>
      <c r="R70" s="49" t="s">
        <v>183</v>
      </c>
      <c r="S70" s="49" t="n">
        <v>75</v>
      </c>
      <c r="T70" s="49" t="n">
        <v>0</v>
      </c>
      <c r="U70" s="49" t="n">
        <v>1</v>
      </c>
      <c r="V70" s="49" t="s">
        <v>200</v>
      </c>
      <c r="W70" s="49" t="n">
        <v>2</v>
      </c>
      <c r="X70" s="49" t="s">
        <v>280</v>
      </c>
    </row>
    <row r="71" customFormat="false" ht="15" hidden="false" customHeight="true" outlineLevel="0" collapsed="false">
      <c r="A71" s="52" t="s">
        <v>544</v>
      </c>
      <c r="B71" s="52" t="s">
        <v>348</v>
      </c>
      <c r="C71" s="53" t="s">
        <v>545</v>
      </c>
      <c r="D71" s="53" t="s">
        <v>546</v>
      </c>
      <c r="E71" s="53" t="s">
        <v>547</v>
      </c>
      <c r="F71" s="52" t="s">
        <v>173</v>
      </c>
      <c r="G71" s="52" t="n">
        <v>32</v>
      </c>
      <c r="H71" s="53" t="s">
        <v>192</v>
      </c>
      <c r="I71" s="53" t="s">
        <v>346</v>
      </c>
      <c r="J71" s="53" t="s">
        <v>176</v>
      </c>
      <c r="K71" s="52" t="s">
        <v>327</v>
      </c>
      <c r="L71" s="54" t="n">
        <v>13750000</v>
      </c>
      <c r="M71" s="52" t="s">
        <v>220</v>
      </c>
      <c r="N71" s="52" t="s">
        <v>112</v>
      </c>
      <c r="O71" s="52" t="s">
        <v>197</v>
      </c>
      <c r="P71" s="53" t="s">
        <v>181</v>
      </c>
      <c r="Q71" s="52" t="s">
        <v>182</v>
      </c>
      <c r="R71" s="52" t="s">
        <v>199</v>
      </c>
      <c r="S71" s="52" t="n">
        <v>75</v>
      </c>
      <c r="T71" s="52" t="n">
        <v>1</v>
      </c>
      <c r="U71" s="52" t="n">
        <v>2</v>
      </c>
      <c r="V71" s="52" t="s">
        <v>232</v>
      </c>
      <c r="W71" s="52" t="n">
        <v>1</v>
      </c>
      <c r="X71" s="52" t="s">
        <v>298</v>
      </c>
    </row>
    <row r="72" customFormat="false" ht="15" hidden="false" customHeight="true" outlineLevel="0" collapsed="false">
      <c r="A72" s="49" t="s">
        <v>548</v>
      </c>
      <c r="B72" s="49" t="s">
        <v>333</v>
      </c>
      <c r="C72" s="50" t="s">
        <v>549</v>
      </c>
      <c r="D72" s="50" t="s">
        <v>550</v>
      </c>
      <c r="E72" s="50" t="s">
        <v>551</v>
      </c>
      <c r="F72" s="49" t="s">
        <v>173</v>
      </c>
      <c r="G72" s="49" t="n">
        <v>34</v>
      </c>
      <c r="H72" s="50" t="s">
        <v>174</v>
      </c>
      <c r="I72" s="50" t="s">
        <v>175</v>
      </c>
      <c r="J72" s="50" t="s">
        <v>219</v>
      </c>
      <c r="K72" s="49" t="s">
        <v>239</v>
      </c>
      <c r="L72" s="51" t="n">
        <v>8999999</v>
      </c>
      <c r="M72" s="49" t="s">
        <v>196</v>
      </c>
      <c r="N72" s="49" t="s">
        <v>209</v>
      </c>
      <c r="O72" s="49" t="s">
        <v>221</v>
      </c>
      <c r="P72" s="50" t="s">
        <v>229</v>
      </c>
      <c r="Q72" s="49" t="s">
        <v>242</v>
      </c>
      <c r="R72" s="49" t="s">
        <v>212</v>
      </c>
      <c r="S72" s="49" t="n">
        <v>95</v>
      </c>
      <c r="T72" s="49" t="n">
        <v>1</v>
      </c>
      <c r="U72" s="49" t="n">
        <v>0</v>
      </c>
      <c r="V72" s="49" t="s">
        <v>232</v>
      </c>
      <c r="W72" s="49" t="n">
        <v>2</v>
      </c>
      <c r="X72" s="49" t="s">
        <v>222</v>
      </c>
    </row>
    <row r="73" customFormat="false" ht="15" hidden="false" customHeight="true" outlineLevel="0" collapsed="false">
      <c r="A73" s="52" t="s">
        <v>552</v>
      </c>
      <c r="B73" s="52" t="s">
        <v>287</v>
      </c>
      <c r="C73" s="53" t="s">
        <v>553</v>
      </c>
      <c r="D73" s="53" t="s">
        <v>554</v>
      </c>
      <c r="E73" s="53" t="s">
        <v>555</v>
      </c>
      <c r="F73" s="52" t="s">
        <v>173</v>
      </c>
      <c r="G73" s="52" t="n">
        <v>38</v>
      </c>
      <c r="H73" s="53" t="s">
        <v>192</v>
      </c>
      <c r="I73" s="53" t="s">
        <v>346</v>
      </c>
      <c r="J73" s="53" t="s">
        <v>251</v>
      </c>
      <c r="K73" s="52" t="s">
        <v>195</v>
      </c>
      <c r="L73" s="54" t="n">
        <v>11249999</v>
      </c>
      <c r="M73" s="52" t="s">
        <v>220</v>
      </c>
      <c r="N73" s="52" t="s">
        <v>112</v>
      </c>
      <c r="O73" s="52" t="s">
        <v>221</v>
      </c>
      <c r="P73" s="53" t="s">
        <v>211</v>
      </c>
      <c r="Q73" s="52" t="s">
        <v>230</v>
      </c>
      <c r="R73" s="52" t="s">
        <v>183</v>
      </c>
      <c r="S73" s="52" t="n">
        <v>0</v>
      </c>
      <c r="T73" s="52" t="n">
        <v>0</v>
      </c>
      <c r="U73" s="52" t="n">
        <v>5</v>
      </c>
      <c r="V73" s="52" t="s">
        <v>292</v>
      </c>
      <c r="W73" s="52" t="n">
        <v>3</v>
      </c>
      <c r="X73" s="52" t="s">
        <v>222</v>
      </c>
    </row>
    <row r="74" customFormat="false" ht="15" hidden="false" customHeight="true" outlineLevel="0" collapsed="false">
      <c r="A74" s="49" t="s">
        <v>556</v>
      </c>
      <c r="B74" s="49" t="s">
        <v>557</v>
      </c>
      <c r="C74" s="50" t="s">
        <v>558</v>
      </c>
      <c r="D74" s="50" t="s">
        <v>559</v>
      </c>
      <c r="E74" s="50" t="s">
        <v>560</v>
      </c>
      <c r="F74" s="49" t="s">
        <v>191</v>
      </c>
      <c r="G74" s="49" t="n">
        <v>36</v>
      </c>
      <c r="H74" s="50" t="s">
        <v>249</v>
      </c>
      <c r="I74" s="50" t="s">
        <v>291</v>
      </c>
      <c r="J74" s="50" t="s">
        <v>251</v>
      </c>
      <c r="K74" s="49" t="s">
        <v>239</v>
      </c>
      <c r="L74" s="51" t="n">
        <v>8999999</v>
      </c>
      <c r="M74" s="49" t="s">
        <v>178</v>
      </c>
      <c r="N74" s="49" t="s">
        <v>179</v>
      </c>
      <c r="O74" s="49" t="s">
        <v>197</v>
      </c>
      <c r="P74" s="50" t="s">
        <v>273</v>
      </c>
      <c r="Q74" s="49" t="s">
        <v>230</v>
      </c>
      <c r="R74" s="49" t="s">
        <v>231</v>
      </c>
      <c r="S74" s="49" t="n">
        <v>0</v>
      </c>
      <c r="T74" s="49" t="n">
        <v>2</v>
      </c>
      <c r="U74" s="49" t="n">
        <v>2</v>
      </c>
      <c r="V74" s="49" t="s">
        <v>200</v>
      </c>
      <c r="W74" s="49" t="n">
        <v>2</v>
      </c>
      <c r="X74" s="49" t="s">
        <v>280</v>
      </c>
    </row>
    <row r="75" customFormat="false" ht="15" hidden="false" customHeight="true" outlineLevel="0" collapsed="false">
      <c r="A75" s="52" t="s">
        <v>561</v>
      </c>
      <c r="B75" s="52" t="s">
        <v>224</v>
      </c>
      <c r="C75" s="53" t="s">
        <v>562</v>
      </c>
      <c r="D75" s="53" t="s">
        <v>563</v>
      </c>
      <c r="E75" s="53" t="s">
        <v>564</v>
      </c>
      <c r="F75" s="52" t="s">
        <v>173</v>
      </c>
      <c r="G75" s="52" t="n">
        <v>38</v>
      </c>
      <c r="H75" s="53" t="s">
        <v>207</v>
      </c>
      <c r="I75" s="53" t="s">
        <v>291</v>
      </c>
      <c r="J75" s="53" t="s">
        <v>194</v>
      </c>
      <c r="K75" s="52" t="s">
        <v>239</v>
      </c>
      <c r="L75" s="54" t="n">
        <v>8999999</v>
      </c>
      <c r="M75" s="52" t="s">
        <v>178</v>
      </c>
      <c r="N75" s="52" t="s">
        <v>112</v>
      </c>
      <c r="O75" s="52" t="s">
        <v>221</v>
      </c>
      <c r="P75" s="53" t="s">
        <v>273</v>
      </c>
      <c r="Q75" s="52" t="s">
        <v>182</v>
      </c>
      <c r="R75" s="52" t="s">
        <v>199</v>
      </c>
      <c r="S75" s="52" t="n">
        <v>0</v>
      </c>
      <c r="T75" s="52" t="n">
        <v>0</v>
      </c>
      <c r="U75" s="52" t="n">
        <v>0</v>
      </c>
      <c r="V75" s="52" t="s">
        <v>200</v>
      </c>
      <c r="W75" s="52" t="n">
        <v>4</v>
      </c>
      <c r="X75" s="52" t="s">
        <v>185</v>
      </c>
    </row>
    <row r="76" customFormat="false" ht="15" hidden="false" customHeight="true" outlineLevel="0" collapsed="false">
      <c r="A76" s="49" t="s">
        <v>565</v>
      </c>
      <c r="B76" s="49" t="s">
        <v>454</v>
      </c>
      <c r="C76" s="50" t="s">
        <v>566</v>
      </c>
      <c r="D76" s="50" t="s">
        <v>567</v>
      </c>
      <c r="E76" s="50" t="s">
        <v>568</v>
      </c>
      <c r="F76" s="49" t="s">
        <v>173</v>
      </c>
      <c r="G76" s="49" t="n">
        <v>43</v>
      </c>
      <c r="H76" s="50" t="s">
        <v>249</v>
      </c>
      <c r="I76" s="50" t="s">
        <v>346</v>
      </c>
      <c r="J76" s="50" t="s">
        <v>194</v>
      </c>
      <c r="K76" s="49" t="s">
        <v>177</v>
      </c>
      <c r="L76" s="51" t="n">
        <v>6999999</v>
      </c>
      <c r="M76" s="49" t="s">
        <v>178</v>
      </c>
      <c r="N76" s="49" t="s">
        <v>179</v>
      </c>
      <c r="O76" s="49" t="s">
        <v>221</v>
      </c>
      <c r="P76" s="50" t="s">
        <v>229</v>
      </c>
      <c r="Q76" s="49" t="s">
        <v>242</v>
      </c>
      <c r="R76" s="49" t="s">
        <v>199</v>
      </c>
      <c r="S76" s="49" t="n">
        <v>0</v>
      </c>
      <c r="T76" s="49" t="n">
        <v>1</v>
      </c>
      <c r="U76" s="49" t="n">
        <v>1</v>
      </c>
      <c r="V76" s="49" t="s">
        <v>200</v>
      </c>
      <c r="W76" s="49" t="n">
        <v>1</v>
      </c>
      <c r="X76" s="49" t="s">
        <v>201</v>
      </c>
    </row>
    <row r="77" customFormat="false" ht="15" hidden="false" customHeight="true" outlineLevel="0" collapsed="false">
      <c r="A77" s="52" t="s">
        <v>569</v>
      </c>
      <c r="B77" s="52" t="s">
        <v>570</v>
      </c>
      <c r="C77" s="53" t="s">
        <v>571</v>
      </c>
      <c r="D77" s="53" t="s">
        <v>572</v>
      </c>
      <c r="E77" s="53" t="s">
        <v>573</v>
      </c>
      <c r="F77" s="52" t="s">
        <v>173</v>
      </c>
      <c r="G77" s="52" t="n">
        <v>41</v>
      </c>
      <c r="H77" s="53" t="s">
        <v>249</v>
      </c>
      <c r="I77" s="53" t="s">
        <v>250</v>
      </c>
      <c r="J77" s="53" t="s">
        <v>194</v>
      </c>
      <c r="K77" s="52" t="s">
        <v>373</v>
      </c>
      <c r="L77" s="54" t="n">
        <v>4499999</v>
      </c>
      <c r="M77" s="52" t="s">
        <v>178</v>
      </c>
      <c r="N77" s="52" t="s">
        <v>388</v>
      </c>
      <c r="O77" s="52" t="s">
        <v>197</v>
      </c>
      <c r="P77" s="53" t="s">
        <v>181</v>
      </c>
      <c r="Q77" s="52" t="s">
        <v>230</v>
      </c>
      <c r="R77" s="52" t="s">
        <v>212</v>
      </c>
      <c r="S77" s="52" t="n">
        <v>0</v>
      </c>
      <c r="T77" s="52" t="n">
        <v>0</v>
      </c>
      <c r="U77" s="52" t="n">
        <v>1</v>
      </c>
      <c r="V77" s="52" t="s">
        <v>184</v>
      </c>
      <c r="W77" s="52" t="n">
        <v>1</v>
      </c>
      <c r="X77" s="52" t="s">
        <v>201</v>
      </c>
    </row>
    <row r="78" customFormat="false" ht="15" hidden="false" customHeight="true" outlineLevel="0" collapsed="false">
      <c r="A78" s="49" t="s">
        <v>574</v>
      </c>
      <c r="B78" s="49" t="s">
        <v>557</v>
      </c>
      <c r="C78" s="50" t="s">
        <v>575</v>
      </c>
      <c r="D78" s="50" t="s">
        <v>576</v>
      </c>
      <c r="E78" s="50" t="s">
        <v>577</v>
      </c>
      <c r="F78" s="49" t="s">
        <v>173</v>
      </c>
      <c r="G78" s="49" t="n">
        <v>32</v>
      </c>
      <c r="H78" s="50" t="s">
        <v>249</v>
      </c>
      <c r="I78" s="50" t="s">
        <v>291</v>
      </c>
      <c r="J78" s="50" t="s">
        <v>228</v>
      </c>
      <c r="K78" s="49" t="s">
        <v>239</v>
      </c>
      <c r="L78" s="51" t="n">
        <v>8999999</v>
      </c>
      <c r="M78" s="49" t="s">
        <v>178</v>
      </c>
      <c r="N78" s="49" t="s">
        <v>209</v>
      </c>
      <c r="O78" s="49" t="s">
        <v>197</v>
      </c>
      <c r="P78" s="50" t="s">
        <v>181</v>
      </c>
      <c r="Q78" s="49" t="s">
        <v>230</v>
      </c>
      <c r="R78" s="49" t="s">
        <v>212</v>
      </c>
      <c r="S78" s="49" t="n">
        <v>0</v>
      </c>
      <c r="T78" s="49" t="n">
        <v>0</v>
      </c>
      <c r="U78" s="49" t="n">
        <v>0</v>
      </c>
      <c r="V78" s="49" t="s">
        <v>200</v>
      </c>
      <c r="W78" s="49" t="n">
        <v>1</v>
      </c>
      <c r="X78" s="49" t="s">
        <v>185</v>
      </c>
    </row>
    <row r="79" customFormat="false" ht="15" hidden="false" customHeight="true" outlineLevel="0" collapsed="false">
      <c r="A79" s="52" t="s">
        <v>578</v>
      </c>
      <c r="B79" s="52" t="s">
        <v>276</v>
      </c>
      <c r="C79" s="53" t="s">
        <v>579</v>
      </c>
      <c r="D79" s="53" t="s">
        <v>580</v>
      </c>
      <c r="E79" s="53" t="s">
        <v>581</v>
      </c>
      <c r="F79" s="52" t="s">
        <v>173</v>
      </c>
      <c r="G79" s="52" t="n">
        <v>33</v>
      </c>
      <c r="H79" s="53" t="s">
        <v>406</v>
      </c>
      <c r="I79" s="53" t="s">
        <v>193</v>
      </c>
      <c r="J79" s="53" t="s">
        <v>260</v>
      </c>
      <c r="K79" s="52" t="s">
        <v>177</v>
      </c>
      <c r="L79" s="54" t="n">
        <v>6999999</v>
      </c>
      <c r="M79" s="52" t="s">
        <v>178</v>
      </c>
      <c r="N79" s="52" t="s">
        <v>209</v>
      </c>
      <c r="O79" s="52" t="s">
        <v>221</v>
      </c>
      <c r="P79" s="53" t="s">
        <v>181</v>
      </c>
      <c r="Q79" s="52" t="s">
        <v>242</v>
      </c>
      <c r="R79" s="52" t="s">
        <v>212</v>
      </c>
      <c r="S79" s="52" t="n">
        <v>100</v>
      </c>
      <c r="T79" s="52" t="n">
        <v>3</v>
      </c>
      <c r="U79" s="52" t="n">
        <v>1</v>
      </c>
      <c r="V79" s="52" t="s">
        <v>232</v>
      </c>
      <c r="W79" s="52" t="n">
        <v>2</v>
      </c>
      <c r="X79" s="52" t="s">
        <v>274</v>
      </c>
    </row>
    <row r="80" customFormat="false" ht="15" hidden="false" customHeight="true" outlineLevel="0" collapsed="false">
      <c r="A80" s="49" t="s">
        <v>582</v>
      </c>
      <c r="B80" s="49" t="s">
        <v>583</v>
      </c>
      <c r="C80" s="50" t="s">
        <v>584</v>
      </c>
      <c r="D80" s="50" t="s">
        <v>585</v>
      </c>
      <c r="E80" s="50" t="s">
        <v>586</v>
      </c>
      <c r="F80" s="49" t="s">
        <v>173</v>
      </c>
      <c r="G80" s="49" t="n">
        <v>34</v>
      </c>
      <c r="H80" s="50" t="s">
        <v>174</v>
      </c>
      <c r="I80" s="50" t="s">
        <v>346</v>
      </c>
      <c r="J80" s="50" t="s">
        <v>228</v>
      </c>
      <c r="K80" s="49" t="s">
        <v>177</v>
      </c>
      <c r="L80" s="51" t="n">
        <v>6999999</v>
      </c>
      <c r="M80" s="49" t="s">
        <v>196</v>
      </c>
      <c r="N80" s="49" t="s">
        <v>209</v>
      </c>
      <c r="O80" s="49" t="s">
        <v>197</v>
      </c>
      <c r="P80" s="50" t="s">
        <v>252</v>
      </c>
      <c r="Q80" s="49" t="s">
        <v>182</v>
      </c>
      <c r="R80" s="49" t="s">
        <v>212</v>
      </c>
      <c r="S80" s="49" t="n">
        <v>0</v>
      </c>
      <c r="T80" s="49" t="n">
        <v>0</v>
      </c>
      <c r="U80" s="49" t="n">
        <v>1</v>
      </c>
      <c r="V80" s="49" t="s">
        <v>184</v>
      </c>
      <c r="W80" s="49" t="n">
        <v>2</v>
      </c>
      <c r="X80" s="49" t="s">
        <v>274</v>
      </c>
    </row>
    <row r="81" customFormat="false" ht="15" hidden="false" customHeight="true" outlineLevel="0" collapsed="false">
      <c r="A81" s="52" t="s">
        <v>587</v>
      </c>
      <c r="B81" s="52" t="s">
        <v>398</v>
      </c>
      <c r="C81" s="53" t="s">
        <v>588</v>
      </c>
      <c r="D81" s="53" t="s">
        <v>589</v>
      </c>
      <c r="E81" s="53" t="s">
        <v>590</v>
      </c>
      <c r="F81" s="52" t="s">
        <v>173</v>
      </c>
      <c r="G81" s="52" t="n">
        <v>41</v>
      </c>
      <c r="H81" s="53" t="s">
        <v>174</v>
      </c>
      <c r="I81" s="53" t="s">
        <v>218</v>
      </c>
      <c r="J81" s="53" t="s">
        <v>194</v>
      </c>
      <c r="K81" s="52" t="s">
        <v>195</v>
      </c>
      <c r="L81" s="54" t="n">
        <v>11249999</v>
      </c>
      <c r="M81" s="52" t="s">
        <v>178</v>
      </c>
      <c r="N81" s="52" t="s">
        <v>209</v>
      </c>
      <c r="O81" s="52" t="s">
        <v>180</v>
      </c>
      <c r="P81" s="53" t="s">
        <v>198</v>
      </c>
      <c r="Q81" s="52" t="s">
        <v>182</v>
      </c>
      <c r="R81" s="52" t="s">
        <v>183</v>
      </c>
      <c r="S81" s="52" t="n">
        <v>75</v>
      </c>
      <c r="T81" s="52" t="n">
        <v>0</v>
      </c>
      <c r="U81" s="52" t="n">
        <v>1</v>
      </c>
      <c r="V81" s="52" t="s">
        <v>184</v>
      </c>
      <c r="W81" s="52" t="n">
        <v>3</v>
      </c>
      <c r="X81" s="52" t="s">
        <v>274</v>
      </c>
    </row>
    <row r="82" customFormat="false" ht="15" hidden="false" customHeight="true" outlineLevel="0" collapsed="false">
      <c r="A82" s="49" t="s">
        <v>591</v>
      </c>
      <c r="B82" s="49" t="s">
        <v>300</v>
      </c>
      <c r="C82" s="50" t="s">
        <v>592</v>
      </c>
      <c r="D82" s="50" t="s">
        <v>593</v>
      </c>
      <c r="E82" s="50" t="s">
        <v>594</v>
      </c>
      <c r="F82" s="49" t="s">
        <v>191</v>
      </c>
      <c r="G82" s="49" t="n">
        <v>31</v>
      </c>
      <c r="H82" s="50" t="s">
        <v>363</v>
      </c>
      <c r="I82" s="50" t="s">
        <v>175</v>
      </c>
      <c r="J82" s="50" t="s">
        <v>228</v>
      </c>
      <c r="K82" s="49" t="s">
        <v>373</v>
      </c>
      <c r="L82" s="51" t="n">
        <v>4499999</v>
      </c>
      <c r="M82" s="49" t="s">
        <v>220</v>
      </c>
      <c r="N82" s="49" t="s">
        <v>388</v>
      </c>
      <c r="O82" s="49" t="s">
        <v>180</v>
      </c>
      <c r="P82" s="50" t="s">
        <v>229</v>
      </c>
      <c r="Q82" s="49" t="s">
        <v>182</v>
      </c>
      <c r="R82" s="49" t="s">
        <v>199</v>
      </c>
      <c r="S82" s="49" t="n">
        <v>100</v>
      </c>
      <c r="T82" s="49" t="n">
        <v>1</v>
      </c>
      <c r="U82" s="49" t="n">
        <v>2</v>
      </c>
      <c r="V82" s="49" t="s">
        <v>232</v>
      </c>
      <c r="W82" s="49" t="n">
        <v>1</v>
      </c>
      <c r="X82" s="49" t="s">
        <v>243</v>
      </c>
    </row>
    <row r="83" customFormat="false" ht="15" hidden="false" customHeight="true" outlineLevel="0" collapsed="false">
      <c r="A83" s="52" t="s">
        <v>595</v>
      </c>
      <c r="B83" s="52" t="s">
        <v>300</v>
      </c>
      <c r="C83" s="53" t="s">
        <v>596</v>
      </c>
      <c r="D83" s="53" t="s">
        <v>597</v>
      </c>
      <c r="E83" s="53" t="s">
        <v>598</v>
      </c>
      <c r="F83" s="52" t="s">
        <v>173</v>
      </c>
      <c r="G83" s="52" t="n">
        <v>40</v>
      </c>
      <c r="H83" s="53" t="s">
        <v>174</v>
      </c>
      <c r="I83" s="53" t="s">
        <v>175</v>
      </c>
      <c r="J83" s="53" t="s">
        <v>228</v>
      </c>
      <c r="K83" s="52" t="s">
        <v>195</v>
      </c>
      <c r="L83" s="54" t="n">
        <v>11249999</v>
      </c>
      <c r="M83" s="52" t="s">
        <v>178</v>
      </c>
      <c r="N83" s="52" t="s">
        <v>179</v>
      </c>
      <c r="O83" s="52" t="s">
        <v>268</v>
      </c>
      <c r="P83" s="53" t="s">
        <v>229</v>
      </c>
      <c r="Q83" s="52" t="s">
        <v>230</v>
      </c>
      <c r="R83" s="52" t="s">
        <v>183</v>
      </c>
      <c r="S83" s="52" t="n">
        <v>100</v>
      </c>
      <c r="T83" s="52" t="n">
        <v>0</v>
      </c>
      <c r="U83" s="52" t="n">
        <v>1</v>
      </c>
      <c r="V83" s="52" t="s">
        <v>184</v>
      </c>
      <c r="W83" s="52" t="n">
        <v>1</v>
      </c>
      <c r="X83" s="52" t="s">
        <v>243</v>
      </c>
    </row>
    <row r="84" customFormat="false" ht="15" hidden="false" customHeight="true" outlineLevel="0" collapsed="false">
      <c r="A84" s="49" t="s">
        <v>599</v>
      </c>
      <c r="B84" s="49" t="s">
        <v>600</v>
      </c>
      <c r="C84" s="50" t="s">
        <v>214</v>
      </c>
      <c r="D84" s="50" t="s">
        <v>601</v>
      </c>
      <c r="E84" s="50" t="s">
        <v>602</v>
      </c>
      <c r="F84" s="49" t="s">
        <v>173</v>
      </c>
      <c r="G84" s="49" t="n">
        <v>32</v>
      </c>
      <c r="H84" s="50" t="s">
        <v>174</v>
      </c>
      <c r="I84" s="50" t="s">
        <v>259</v>
      </c>
      <c r="J84" s="50" t="s">
        <v>194</v>
      </c>
      <c r="K84" s="49" t="s">
        <v>239</v>
      </c>
      <c r="L84" s="51" t="n">
        <v>8999999</v>
      </c>
      <c r="M84" s="49" t="s">
        <v>262</v>
      </c>
      <c r="N84" s="49" t="s">
        <v>179</v>
      </c>
      <c r="O84" s="49" t="s">
        <v>210</v>
      </c>
      <c r="P84" s="50" t="s">
        <v>229</v>
      </c>
      <c r="Q84" s="49" t="s">
        <v>182</v>
      </c>
      <c r="R84" s="49" t="s">
        <v>212</v>
      </c>
      <c r="S84" s="49" t="n">
        <v>0</v>
      </c>
      <c r="T84" s="49" t="n">
        <v>2</v>
      </c>
      <c r="U84" s="49" t="n">
        <v>2</v>
      </c>
      <c r="V84" s="49" t="s">
        <v>232</v>
      </c>
      <c r="W84" s="49" t="n">
        <v>5</v>
      </c>
      <c r="X84" s="49" t="s">
        <v>243</v>
      </c>
    </row>
    <row r="85" customFormat="false" ht="15" hidden="false" customHeight="true" outlineLevel="0" collapsed="false">
      <c r="A85" s="52" t="s">
        <v>603</v>
      </c>
      <c r="B85" s="52" t="s">
        <v>287</v>
      </c>
      <c r="C85" s="53" t="s">
        <v>604</v>
      </c>
      <c r="D85" s="53" t="s">
        <v>605</v>
      </c>
      <c r="E85" s="53" t="s">
        <v>606</v>
      </c>
      <c r="F85" s="52" t="s">
        <v>173</v>
      </c>
      <c r="G85" s="52" t="n">
        <v>31</v>
      </c>
      <c r="H85" s="53" t="s">
        <v>174</v>
      </c>
      <c r="I85" s="53" t="s">
        <v>175</v>
      </c>
      <c r="J85" s="53" t="s">
        <v>194</v>
      </c>
      <c r="K85" s="52" t="s">
        <v>177</v>
      </c>
      <c r="L85" s="54" t="n">
        <v>6999999</v>
      </c>
      <c r="M85" s="52" t="s">
        <v>196</v>
      </c>
      <c r="N85" s="52" t="s">
        <v>209</v>
      </c>
      <c r="O85" s="52" t="s">
        <v>197</v>
      </c>
      <c r="P85" s="53" t="s">
        <v>211</v>
      </c>
      <c r="Q85" s="52" t="s">
        <v>182</v>
      </c>
      <c r="R85" s="52" t="s">
        <v>199</v>
      </c>
      <c r="S85" s="52" t="n">
        <v>95</v>
      </c>
      <c r="T85" s="52" t="n">
        <v>0</v>
      </c>
      <c r="U85" s="52" t="n">
        <v>5</v>
      </c>
      <c r="V85" s="52" t="s">
        <v>200</v>
      </c>
      <c r="W85" s="52" t="n">
        <v>3</v>
      </c>
      <c r="X85" s="52" t="s">
        <v>274</v>
      </c>
    </row>
    <row r="86" customFormat="false" ht="15" hidden="false" customHeight="true" outlineLevel="0" collapsed="false">
      <c r="A86" s="49" t="s">
        <v>607</v>
      </c>
      <c r="B86" s="49" t="s">
        <v>384</v>
      </c>
      <c r="C86" s="50" t="s">
        <v>608</v>
      </c>
      <c r="D86" s="50" t="s">
        <v>609</v>
      </c>
      <c r="E86" s="50" t="s">
        <v>610</v>
      </c>
      <c r="F86" s="49" t="s">
        <v>173</v>
      </c>
      <c r="G86" s="49" t="n">
        <v>37</v>
      </c>
      <c r="H86" s="50" t="s">
        <v>217</v>
      </c>
      <c r="I86" s="50" t="s">
        <v>250</v>
      </c>
      <c r="J86" s="50" t="s">
        <v>194</v>
      </c>
      <c r="K86" s="49" t="s">
        <v>327</v>
      </c>
      <c r="L86" s="51" t="n">
        <v>13750000</v>
      </c>
      <c r="M86" s="49" t="s">
        <v>196</v>
      </c>
      <c r="N86" s="49" t="s">
        <v>209</v>
      </c>
      <c r="O86" s="49" t="s">
        <v>210</v>
      </c>
      <c r="P86" s="50" t="s">
        <v>229</v>
      </c>
      <c r="Q86" s="49" t="s">
        <v>230</v>
      </c>
      <c r="R86" s="49" t="s">
        <v>183</v>
      </c>
      <c r="S86" s="49" t="n">
        <v>0</v>
      </c>
      <c r="T86" s="49" t="n">
        <v>3</v>
      </c>
      <c r="U86" s="49" t="n">
        <v>1</v>
      </c>
      <c r="V86" s="49" t="s">
        <v>232</v>
      </c>
      <c r="W86" s="49" t="n">
        <v>5</v>
      </c>
      <c r="X86" s="49" t="s">
        <v>243</v>
      </c>
    </row>
    <row r="87" customFormat="false" ht="15" hidden="false" customHeight="true" outlineLevel="0" collapsed="false">
      <c r="A87" s="52" t="s">
        <v>611</v>
      </c>
      <c r="B87" s="52" t="s">
        <v>294</v>
      </c>
      <c r="C87" s="53" t="s">
        <v>566</v>
      </c>
      <c r="D87" s="53" t="s">
        <v>612</v>
      </c>
      <c r="E87" s="53" t="s">
        <v>613</v>
      </c>
      <c r="F87" s="52" t="s">
        <v>173</v>
      </c>
      <c r="G87" s="52" t="n">
        <v>34</v>
      </c>
      <c r="H87" s="53" t="s">
        <v>258</v>
      </c>
      <c r="I87" s="53" t="s">
        <v>218</v>
      </c>
      <c r="J87" s="53" t="s">
        <v>260</v>
      </c>
      <c r="K87" s="52" t="s">
        <v>239</v>
      </c>
      <c r="L87" s="54" t="n">
        <v>8999999</v>
      </c>
      <c r="M87" s="52" t="s">
        <v>196</v>
      </c>
      <c r="N87" s="52" t="s">
        <v>179</v>
      </c>
      <c r="O87" s="52" t="s">
        <v>180</v>
      </c>
      <c r="P87" s="53" t="s">
        <v>241</v>
      </c>
      <c r="Q87" s="52" t="s">
        <v>182</v>
      </c>
      <c r="R87" s="52" t="s">
        <v>231</v>
      </c>
      <c r="S87" s="52" t="n">
        <v>0</v>
      </c>
      <c r="T87" s="52" t="n">
        <v>3</v>
      </c>
      <c r="U87" s="52" t="n">
        <v>1</v>
      </c>
      <c r="V87" s="52" t="s">
        <v>200</v>
      </c>
      <c r="W87" s="52" t="n">
        <v>3</v>
      </c>
      <c r="X87" s="52" t="s">
        <v>222</v>
      </c>
    </row>
    <row r="88" customFormat="false" ht="15" hidden="false" customHeight="true" outlineLevel="0" collapsed="false">
      <c r="A88" s="49" t="s">
        <v>614</v>
      </c>
      <c r="B88" s="49" t="s">
        <v>570</v>
      </c>
      <c r="C88" s="50" t="s">
        <v>615</v>
      </c>
      <c r="D88" s="50" t="s">
        <v>616</v>
      </c>
      <c r="E88" s="50" t="s">
        <v>617</v>
      </c>
      <c r="F88" s="49" t="s">
        <v>173</v>
      </c>
      <c r="G88" s="49" t="n">
        <v>46</v>
      </c>
      <c r="H88" s="50" t="s">
        <v>174</v>
      </c>
      <c r="I88" s="50" t="s">
        <v>218</v>
      </c>
      <c r="J88" s="50" t="s">
        <v>260</v>
      </c>
      <c r="K88" s="49" t="s">
        <v>239</v>
      </c>
      <c r="L88" s="51" t="n">
        <v>8999999</v>
      </c>
      <c r="M88" s="49" t="s">
        <v>196</v>
      </c>
      <c r="N88" s="49" t="s">
        <v>388</v>
      </c>
      <c r="O88" s="49" t="s">
        <v>221</v>
      </c>
      <c r="P88" s="50" t="s">
        <v>320</v>
      </c>
      <c r="Q88" s="49" t="s">
        <v>182</v>
      </c>
      <c r="R88" s="49" t="s">
        <v>183</v>
      </c>
      <c r="S88" s="49" t="n">
        <v>0</v>
      </c>
      <c r="T88" s="49" t="n">
        <v>3</v>
      </c>
      <c r="U88" s="49" t="n">
        <v>1</v>
      </c>
      <c r="V88" s="49" t="s">
        <v>232</v>
      </c>
      <c r="W88" s="49" t="n">
        <v>1</v>
      </c>
      <c r="X88" s="49" t="s">
        <v>274</v>
      </c>
    </row>
    <row r="89" customFormat="false" ht="15" hidden="false" customHeight="true" outlineLevel="0" collapsed="false">
      <c r="A89" s="52" t="s">
        <v>618</v>
      </c>
      <c r="B89" s="52" t="s">
        <v>408</v>
      </c>
      <c r="C89" s="53" t="s">
        <v>619</v>
      </c>
      <c r="D89" s="53" t="s">
        <v>620</v>
      </c>
      <c r="E89" s="53" t="s">
        <v>621</v>
      </c>
      <c r="F89" s="52" t="s">
        <v>173</v>
      </c>
      <c r="G89" s="52" t="n">
        <v>44</v>
      </c>
      <c r="H89" s="53" t="s">
        <v>249</v>
      </c>
      <c r="I89" s="53" t="s">
        <v>250</v>
      </c>
      <c r="J89" s="53" t="s">
        <v>176</v>
      </c>
      <c r="K89" s="52" t="s">
        <v>195</v>
      </c>
      <c r="L89" s="54" t="n">
        <v>11249999</v>
      </c>
      <c r="M89" s="52" t="s">
        <v>220</v>
      </c>
      <c r="N89" s="52" t="s">
        <v>112</v>
      </c>
      <c r="O89" s="52" t="s">
        <v>180</v>
      </c>
      <c r="P89" s="53" t="s">
        <v>229</v>
      </c>
      <c r="Q89" s="52" t="s">
        <v>182</v>
      </c>
      <c r="R89" s="52" t="s">
        <v>231</v>
      </c>
      <c r="S89" s="52" t="n">
        <v>25</v>
      </c>
      <c r="T89" s="52" t="n">
        <v>0</v>
      </c>
      <c r="U89" s="52" t="n">
        <v>0</v>
      </c>
      <c r="V89" s="52" t="s">
        <v>184</v>
      </c>
      <c r="W89" s="52" t="n">
        <v>3</v>
      </c>
      <c r="X89" s="52" t="s">
        <v>201</v>
      </c>
    </row>
    <row r="90" customFormat="false" ht="15" hidden="false" customHeight="true" outlineLevel="0" collapsed="false">
      <c r="A90" s="49" t="s">
        <v>622</v>
      </c>
      <c r="B90" s="49" t="s">
        <v>454</v>
      </c>
      <c r="C90" s="50" t="s">
        <v>623</v>
      </c>
      <c r="D90" s="50" t="s">
        <v>624</v>
      </c>
      <c r="E90" s="50" t="s">
        <v>625</v>
      </c>
      <c r="F90" s="49" t="s">
        <v>173</v>
      </c>
      <c r="G90" s="49" t="n">
        <v>35</v>
      </c>
      <c r="H90" s="50" t="s">
        <v>217</v>
      </c>
      <c r="I90" s="50" t="s">
        <v>250</v>
      </c>
      <c r="J90" s="50" t="s">
        <v>251</v>
      </c>
      <c r="K90" s="49" t="s">
        <v>177</v>
      </c>
      <c r="L90" s="51" t="n">
        <v>6999999</v>
      </c>
      <c r="M90" s="49" t="s">
        <v>178</v>
      </c>
      <c r="N90" s="49" t="s">
        <v>388</v>
      </c>
      <c r="O90" s="49" t="s">
        <v>210</v>
      </c>
      <c r="P90" s="50" t="s">
        <v>320</v>
      </c>
      <c r="Q90" s="49" t="s">
        <v>242</v>
      </c>
      <c r="R90" s="49" t="s">
        <v>231</v>
      </c>
      <c r="S90" s="49" t="n">
        <v>0</v>
      </c>
      <c r="T90" s="49" t="n">
        <v>0</v>
      </c>
      <c r="U90" s="49" t="n">
        <v>1</v>
      </c>
      <c r="V90" s="49" t="s">
        <v>200</v>
      </c>
      <c r="W90" s="49" t="n">
        <v>2</v>
      </c>
      <c r="X90" s="49" t="s">
        <v>274</v>
      </c>
    </row>
    <row r="91" customFormat="false" ht="15" hidden="false" customHeight="true" outlineLevel="0" collapsed="false">
      <c r="A91" s="52" t="s">
        <v>626</v>
      </c>
      <c r="B91" s="52" t="s">
        <v>348</v>
      </c>
      <c r="C91" s="53" t="s">
        <v>627</v>
      </c>
      <c r="D91" s="53" t="s">
        <v>628</v>
      </c>
      <c r="E91" s="53" t="s">
        <v>629</v>
      </c>
      <c r="F91" s="52" t="s">
        <v>191</v>
      </c>
      <c r="G91" s="52" t="n">
        <v>44</v>
      </c>
      <c r="H91" s="53" t="s">
        <v>258</v>
      </c>
      <c r="I91" s="53" t="s">
        <v>259</v>
      </c>
      <c r="J91" s="53" t="s">
        <v>194</v>
      </c>
      <c r="K91" s="52" t="s">
        <v>177</v>
      </c>
      <c r="L91" s="54" t="n">
        <v>6999999</v>
      </c>
      <c r="M91" s="52" t="s">
        <v>178</v>
      </c>
      <c r="N91" s="52" t="s">
        <v>388</v>
      </c>
      <c r="O91" s="52" t="s">
        <v>268</v>
      </c>
      <c r="P91" s="53" t="s">
        <v>273</v>
      </c>
      <c r="Q91" s="52" t="s">
        <v>242</v>
      </c>
      <c r="R91" s="52" t="s">
        <v>183</v>
      </c>
      <c r="S91" s="52" t="n">
        <v>50</v>
      </c>
      <c r="T91" s="52" t="n">
        <v>0</v>
      </c>
      <c r="U91" s="52" t="n">
        <v>2</v>
      </c>
      <c r="V91" s="52" t="s">
        <v>292</v>
      </c>
      <c r="W91" s="52" t="n">
        <v>1</v>
      </c>
      <c r="X91" s="52" t="s">
        <v>274</v>
      </c>
    </row>
    <row r="92" customFormat="false" ht="15" hidden="false" customHeight="true" outlineLevel="0" collapsed="false">
      <c r="A92" s="49" t="s">
        <v>630</v>
      </c>
      <c r="B92" s="49" t="s">
        <v>413</v>
      </c>
      <c r="C92" s="50" t="s">
        <v>631</v>
      </c>
      <c r="D92" s="50" t="s">
        <v>632</v>
      </c>
      <c r="E92" s="50" t="s">
        <v>633</v>
      </c>
      <c r="F92" s="49" t="s">
        <v>173</v>
      </c>
      <c r="G92" s="49" t="n">
        <v>39</v>
      </c>
      <c r="H92" s="50" t="s">
        <v>207</v>
      </c>
      <c r="I92" s="50" t="s">
        <v>291</v>
      </c>
      <c r="J92" s="50" t="s">
        <v>176</v>
      </c>
      <c r="K92" s="49" t="s">
        <v>373</v>
      </c>
      <c r="L92" s="51" t="n">
        <v>4499999</v>
      </c>
      <c r="M92" s="49" t="s">
        <v>178</v>
      </c>
      <c r="N92" s="49" t="s">
        <v>112</v>
      </c>
      <c r="O92" s="49" t="s">
        <v>197</v>
      </c>
      <c r="P92" s="50" t="s">
        <v>252</v>
      </c>
      <c r="Q92" s="49" t="s">
        <v>368</v>
      </c>
      <c r="R92" s="49" t="s">
        <v>183</v>
      </c>
      <c r="S92" s="49" t="n">
        <v>0</v>
      </c>
      <c r="T92" s="49" t="n">
        <v>0</v>
      </c>
      <c r="U92" s="49" t="n">
        <v>14</v>
      </c>
      <c r="V92" s="49" t="s">
        <v>200</v>
      </c>
      <c r="W92" s="49" t="n">
        <v>1</v>
      </c>
      <c r="X92" s="49" t="s">
        <v>298</v>
      </c>
    </row>
    <row r="93" customFormat="false" ht="15" hidden="false" customHeight="true" outlineLevel="0" collapsed="false">
      <c r="A93" s="52" t="s">
        <v>634</v>
      </c>
      <c r="B93" s="52" t="s">
        <v>224</v>
      </c>
      <c r="C93" s="53" t="s">
        <v>635</v>
      </c>
      <c r="D93" s="53" t="s">
        <v>636</v>
      </c>
      <c r="E93" s="53" t="s">
        <v>637</v>
      </c>
      <c r="F93" s="52" t="s">
        <v>191</v>
      </c>
      <c r="G93" s="52" t="n">
        <v>43</v>
      </c>
      <c r="H93" s="53" t="s">
        <v>174</v>
      </c>
      <c r="I93" s="53" t="s">
        <v>193</v>
      </c>
      <c r="J93" s="53" t="s">
        <v>176</v>
      </c>
      <c r="K93" s="52" t="s">
        <v>195</v>
      </c>
      <c r="L93" s="54" t="n">
        <v>11249999</v>
      </c>
      <c r="M93" s="52" t="s">
        <v>196</v>
      </c>
      <c r="N93" s="52" t="s">
        <v>112</v>
      </c>
      <c r="O93" s="52" t="s">
        <v>210</v>
      </c>
      <c r="P93" s="53" t="s">
        <v>211</v>
      </c>
      <c r="Q93" s="52" t="s">
        <v>230</v>
      </c>
      <c r="R93" s="52" t="s">
        <v>212</v>
      </c>
      <c r="S93" s="52" t="n">
        <v>0</v>
      </c>
      <c r="T93" s="52" t="n">
        <v>1</v>
      </c>
      <c r="U93" s="52" t="n">
        <v>2</v>
      </c>
      <c r="V93" s="52" t="s">
        <v>200</v>
      </c>
      <c r="W93" s="52" t="n">
        <v>2</v>
      </c>
      <c r="X93" s="52" t="s">
        <v>243</v>
      </c>
    </row>
    <row r="94" customFormat="false" ht="15" hidden="false" customHeight="true" outlineLevel="0" collapsed="false">
      <c r="A94" s="49" t="s">
        <v>638</v>
      </c>
      <c r="B94" s="49" t="s">
        <v>384</v>
      </c>
      <c r="C94" s="50" t="s">
        <v>639</v>
      </c>
      <c r="D94" s="50" t="s">
        <v>640</v>
      </c>
      <c r="E94" s="50" t="s">
        <v>641</v>
      </c>
      <c r="F94" s="49" t="s">
        <v>173</v>
      </c>
      <c r="G94" s="49" t="n">
        <v>36</v>
      </c>
      <c r="H94" s="50" t="s">
        <v>249</v>
      </c>
      <c r="I94" s="50" t="s">
        <v>175</v>
      </c>
      <c r="J94" s="50" t="s">
        <v>251</v>
      </c>
      <c r="K94" s="49" t="s">
        <v>239</v>
      </c>
      <c r="L94" s="51" t="n">
        <v>8999999</v>
      </c>
      <c r="M94" s="49" t="s">
        <v>220</v>
      </c>
      <c r="N94" s="49" t="s">
        <v>209</v>
      </c>
      <c r="O94" s="49" t="s">
        <v>210</v>
      </c>
      <c r="P94" s="50" t="s">
        <v>211</v>
      </c>
      <c r="Q94" s="49" t="s">
        <v>368</v>
      </c>
      <c r="R94" s="49" t="s">
        <v>212</v>
      </c>
      <c r="S94" s="49" t="n">
        <v>25</v>
      </c>
      <c r="T94" s="49" t="n">
        <v>1</v>
      </c>
      <c r="U94" s="49" t="n">
        <v>1</v>
      </c>
      <c r="V94" s="49" t="s">
        <v>200</v>
      </c>
      <c r="W94" s="49" t="n">
        <v>2</v>
      </c>
      <c r="X94" s="49" t="s">
        <v>243</v>
      </c>
    </row>
    <row r="95" customFormat="false" ht="15" hidden="false" customHeight="true" outlineLevel="0" collapsed="false">
      <c r="A95" s="52" t="s">
        <v>642</v>
      </c>
      <c r="B95" s="52" t="s">
        <v>348</v>
      </c>
      <c r="C95" s="53" t="s">
        <v>643</v>
      </c>
      <c r="D95" s="53" t="s">
        <v>644</v>
      </c>
      <c r="E95" s="53" t="s">
        <v>645</v>
      </c>
      <c r="F95" s="52" t="s">
        <v>173</v>
      </c>
      <c r="G95" s="52" t="n">
        <v>38</v>
      </c>
      <c r="H95" s="53" t="s">
        <v>249</v>
      </c>
      <c r="I95" s="53" t="s">
        <v>175</v>
      </c>
      <c r="J95" s="53" t="s">
        <v>228</v>
      </c>
      <c r="K95" s="52" t="s">
        <v>327</v>
      </c>
      <c r="L95" s="54" t="n">
        <v>13750000</v>
      </c>
      <c r="M95" s="52" t="s">
        <v>262</v>
      </c>
      <c r="N95" s="52" t="s">
        <v>209</v>
      </c>
      <c r="O95" s="52" t="s">
        <v>210</v>
      </c>
      <c r="P95" s="53" t="s">
        <v>211</v>
      </c>
      <c r="Q95" s="52" t="s">
        <v>182</v>
      </c>
      <c r="R95" s="52" t="s">
        <v>199</v>
      </c>
      <c r="S95" s="52" t="n">
        <v>0</v>
      </c>
      <c r="T95" s="52" t="n">
        <v>2</v>
      </c>
      <c r="U95" s="52" t="n">
        <v>0</v>
      </c>
      <c r="V95" s="52" t="s">
        <v>232</v>
      </c>
      <c r="W95" s="52" t="n">
        <v>3</v>
      </c>
      <c r="X95" s="52" t="s">
        <v>274</v>
      </c>
    </row>
    <row r="96" customFormat="false" ht="15" hidden="false" customHeight="true" outlineLevel="0" collapsed="false">
      <c r="A96" s="49" t="s">
        <v>646</v>
      </c>
      <c r="B96" s="49" t="s">
        <v>359</v>
      </c>
      <c r="C96" s="50" t="s">
        <v>647</v>
      </c>
      <c r="D96" s="50" t="s">
        <v>648</v>
      </c>
      <c r="E96" s="50" t="s">
        <v>649</v>
      </c>
      <c r="F96" s="49" t="s">
        <v>191</v>
      </c>
      <c r="G96" s="49" t="n">
        <v>39</v>
      </c>
      <c r="H96" s="50" t="s">
        <v>258</v>
      </c>
      <c r="I96" s="50" t="s">
        <v>291</v>
      </c>
      <c r="J96" s="50" t="s">
        <v>219</v>
      </c>
      <c r="K96" s="49" t="s">
        <v>177</v>
      </c>
      <c r="L96" s="51" t="n">
        <v>6999999</v>
      </c>
      <c r="M96" s="49" t="s">
        <v>220</v>
      </c>
      <c r="N96" s="49" t="s">
        <v>240</v>
      </c>
      <c r="O96" s="49" t="s">
        <v>197</v>
      </c>
      <c r="P96" s="50" t="s">
        <v>241</v>
      </c>
      <c r="Q96" s="49" t="s">
        <v>242</v>
      </c>
      <c r="R96" s="49" t="s">
        <v>183</v>
      </c>
      <c r="S96" s="49" t="n">
        <v>50</v>
      </c>
      <c r="T96" s="49" t="n">
        <v>0</v>
      </c>
      <c r="U96" s="49" t="n">
        <v>3</v>
      </c>
      <c r="V96" s="49" t="s">
        <v>200</v>
      </c>
      <c r="W96" s="49" t="n">
        <v>1</v>
      </c>
      <c r="X96" s="49" t="s">
        <v>185</v>
      </c>
    </row>
    <row r="97" customFormat="false" ht="15" hidden="false" customHeight="true" outlineLevel="0" collapsed="false">
      <c r="A97" s="52" t="s">
        <v>650</v>
      </c>
      <c r="B97" s="52" t="s">
        <v>557</v>
      </c>
      <c r="C97" s="53" t="s">
        <v>651</v>
      </c>
      <c r="D97" s="53" t="s">
        <v>652</v>
      </c>
      <c r="E97" s="53" t="s">
        <v>653</v>
      </c>
      <c r="F97" s="52" t="s">
        <v>173</v>
      </c>
      <c r="G97" s="52" t="n">
        <v>43</v>
      </c>
      <c r="H97" s="53" t="s">
        <v>174</v>
      </c>
      <c r="I97" s="53" t="s">
        <v>259</v>
      </c>
      <c r="J97" s="53" t="s">
        <v>176</v>
      </c>
      <c r="K97" s="52" t="s">
        <v>177</v>
      </c>
      <c r="L97" s="54" t="n">
        <v>6999999</v>
      </c>
      <c r="M97" s="52" t="s">
        <v>178</v>
      </c>
      <c r="N97" s="52" t="s">
        <v>240</v>
      </c>
      <c r="O97" s="52" t="s">
        <v>210</v>
      </c>
      <c r="P97" s="53" t="s">
        <v>241</v>
      </c>
      <c r="Q97" s="52" t="s">
        <v>230</v>
      </c>
      <c r="R97" s="52" t="s">
        <v>212</v>
      </c>
      <c r="S97" s="52" t="n">
        <v>75</v>
      </c>
      <c r="T97" s="52" t="n">
        <v>1</v>
      </c>
      <c r="U97" s="52" t="n">
        <v>1</v>
      </c>
      <c r="V97" s="52" t="s">
        <v>232</v>
      </c>
      <c r="W97" s="52" t="n">
        <v>1</v>
      </c>
      <c r="X97" s="52" t="s">
        <v>222</v>
      </c>
    </row>
    <row r="98" customFormat="false" ht="15" hidden="false" customHeight="true" outlineLevel="0" collapsed="false">
      <c r="A98" s="49" t="s">
        <v>654</v>
      </c>
      <c r="B98" s="49" t="s">
        <v>322</v>
      </c>
      <c r="C98" s="50" t="s">
        <v>655</v>
      </c>
      <c r="D98" s="50" t="s">
        <v>656</v>
      </c>
      <c r="E98" s="50" t="s">
        <v>657</v>
      </c>
      <c r="F98" s="49" t="s">
        <v>173</v>
      </c>
      <c r="G98" s="49" t="n">
        <v>38</v>
      </c>
      <c r="H98" s="50" t="s">
        <v>174</v>
      </c>
      <c r="I98" s="50" t="s">
        <v>291</v>
      </c>
      <c r="J98" s="50" t="s">
        <v>228</v>
      </c>
      <c r="K98" s="49" t="s">
        <v>373</v>
      </c>
      <c r="L98" s="51" t="n">
        <v>4499999</v>
      </c>
      <c r="M98" s="49" t="s">
        <v>220</v>
      </c>
      <c r="N98" s="49" t="s">
        <v>240</v>
      </c>
      <c r="O98" s="49" t="s">
        <v>210</v>
      </c>
      <c r="P98" s="50" t="s">
        <v>211</v>
      </c>
      <c r="Q98" s="49" t="s">
        <v>182</v>
      </c>
      <c r="R98" s="49" t="s">
        <v>231</v>
      </c>
      <c r="S98" s="49" t="n">
        <v>0</v>
      </c>
      <c r="T98" s="49" t="n">
        <v>3</v>
      </c>
      <c r="U98" s="49" t="n">
        <v>1</v>
      </c>
      <c r="V98" s="49" t="s">
        <v>232</v>
      </c>
      <c r="W98" s="49" t="n">
        <v>3</v>
      </c>
      <c r="X98" s="49" t="s">
        <v>201</v>
      </c>
    </row>
    <row r="99" customFormat="false" ht="15" hidden="false" customHeight="true" outlineLevel="0" collapsed="false">
      <c r="A99" s="52" t="s">
        <v>658</v>
      </c>
      <c r="B99" s="52" t="s">
        <v>342</v>
      </c>
      <c r="C99" s="53" t="s">
        <v>659</v>
      </c>
      <c r="D99" s="53" t="s">
        <v>660</v>
      </c>
      <c r="E99" s="53" t="s">
        <v>661</v>
      </c>
      <c r="F99" s="52" t="s">
        <v>173</v>
      </c>
      <c r="G99" s="52" t="n">
        <v>47</v>
      </c>
      <c r="H99" s="53" t="s">
        <v>258</v>
      </c>
      <c r="I99" s="53" t="s">
        <v>175</v>
      </c>
      <c r="J99" s="53" t="s">
        <v>260</v>
      </c>
      <c r="K99" s="52" t="s">
        <v>208</v>
      </c>
      <c r="L99" s="54" t="n">
        <v>20000000</v>
      </c>
      <c r="M99" s="52" t="s">
        <v>220</v>
      </c>
      <c r="N99" s="52" t="s">
        <v>179</v>
      </c>
      <c r="O99" s="52" t="s">
        <v>197</v>
      </c>
      <c r="P99" s="53" t="s">
        <v>229</v>
      </c>
      <c r="Q99" s="52" t="s">
        <v>182</v>
      </c>
      <c r="R99" s="52" t="s">
        <v>183</v>
      </c>
      <c r="S99" s="52" t="n">
        <v>0</v>
      </c>
      <c r="T99" s="52" t="n">
        <v>0</v>
      </c>
      <c r="U99" s="52" t="n">
        <v>1</v>
      </c>
      <c r="V99" s="52" t="s">
        <v>232</v>
      </c>
      <c r="W99" s="52" t="n">
        <v>3</v>
      </c>
      <c r="X99" s="52" t="s">
        <v>280</v>
      </c>
    </row>
    <row r="100" customFormat="false" ht="15" hidden="false" customHeight="true" outlineLevel="0" collapsed="false">
      <c r="A100" s="49" t="s">
        <v>662</v>
      </c>
      <c r="B100" s="49" t="s">
        <v>322</v>
      </c>
      <c r="C100" s="50" t="s">
        <v>663</v>
      </c>
      <c r="D100" s="50" t="s">
        <v>664</v>
      </c>
      <c r="E100" s="50" t="s">
        <v>665</v>
      </c>
      <c r="F100" s="49" t="s">
        <v>173</v>
      </c>
      <c r="G100" s="49" t="n">
        <v>31</v>
      </c>
      <c r="H100" s="50" t="s">
        <v>666</v>
      </c>
      <c r="I100" s="50" t="s">
        <v>291</v>
      </c>
      <c r="J100" s="50" t="s">
        <v>228</v>
      </c>
      <c r="K100" s="49" t="s">
        <v>327</v>
      </c>
      <c r="L100" s="51" t="n">
        <v>13750000</v>
      </c>
      <c r="M100" s="49" t="s">
        <v>196</v>
      </c>
      <c r="N100" s="49" t="s">
        <v>179</v>
      </c>
      <c r="O100" s="49" t="s">
        <v>210</v>
      </c>
      <c r="P100" s="50" t="s">
        <v>273</v>
      </c>
      <c r="Q100" s="49" t="s">
        <v>368</v>
      </c>
      <c r="R100" s="49" t="s">
        <v>199</v>
      </c>
      <c r="S100" s="49" t="n">
        <v>0</v>
      </c>
      <c r="T100" s="49" t="n">
        <v>1</v>
      </c>
      <c r="U100" s="49" t="n">
        <v>7</v>
      </c>
      <c r="V100" s="49" t="s">
        <v>200</v>
      </c>
      <c r="W100" s="49" t="n">
        <v>5</v>
      </c>
      <c r="X100" s="49" t="s">
        <v>280</v>
      </c>
    </row>
    <row r="101" customFormat="false" ht="15" hidden="false" customHeight="true" outlineLevel="0" collapsed="false">
      <c r="A101" s="52" t="s">
        <v>667</v>
      </c>
      <c r="B101" s="52" t="s">
        <v>342</v>
      </c>
      <c r="C101" s="53" t="s">
        <v>668</v>
      </c>
      <c r="D101" s="53" t="s">
        <v>669</v>
      </c>
      <c r="E101" s="53" t="s">
        <v>670</v>
      </c>
      <c r="F101" s="52" t="s">
        <v>173</v>
      </c>
      <c r="G101" s="52" t="n">
        <v>39</v>
      </c>
      <c r="H101" s="53" t="s">
        <v>174</v>
      </c>
      <c r="I101" s="53" t="s">
        <v>291</v>
      </c>
      <c r="J101" s="53" t="s">
        <v>219</v>
      </c>
      <c r="K101" s="52" t="s">
        <v>208</v>
      </c>
      <c r="L101" s="54" t="n">
        <v>20000000</v>
      </c>
      <c r="M101" s="52" t="s">
        <v>178</v>
      </c>
      <c r="N101" s="52" t="s">
        <v>179</v>
      </c>
      <c r="O101" s="52" t="s">
        <v>180</v>
      </c>
      <c r="P101" s="53" t="s">
        <v>181</v>
      </c>
      <c r="Q101" s="52" t="s">
        <v>368</v>
      </c>
      <c r="R101" s="52" t="s">
        <v>212</v>
      </c>
      <c r="S101" s="52" t="n">
        <v>25</v>
      </c>
      <c r="T101" s="52" t="n">
        <v>0</v>
      </c>
      <c r="U101" s="52" t="n">
        <v>2</v>
      </c>
      <c r="V101" s="52" t="s">
        <v>232</v>
      </c>
      <c r="W101" s="52" t="n">
        <v>1</v>
      </c>
      <c r="X101" s="52" t="s">
        <v>280</v>
      </c>
    </row>
    <row r="102" customFormat="false" ht="15" hidden="false" customHeight="true" outlineLevel="0" collapsed="false">
      <c r="A102" s="49" t="s">
        <v>671</v>
      </c>
      <c r="B102" s="49" t="s">
        <v>294</v>
      </c>
      <c r="C102" s="50" t="s">
        <v>672</v>
      </c>
      <c r="D102" s="50" t="s">
        <v>673</v>
      </c>
      <c r="E102" s="50" t="s">
        <v>674</v>
      </c>
      <c r="F102" s="49" t="s">
        <v>173</v>
      </c>
      <c r="G102" s="49" t="n">
        <v>41</v>
      </c>
      <c r="H102" s="50" t="s">
        <v>363</v>
      </c>
      <c r="I102" s="50" t="s">
        <v>218</v>
      </c>
      <c r="J102" s="50" t="s">
        <v>260</v>
      </c>
      <c r="K102" s="49" t="s">
        <v>177</v>
      </c>
      <c r="L102" s="51" t="n">
        <v>6999999</v>
      </c>
      <c r="M102" s="49" t="s">
        <v>220</v>
      </c>
      <c r="N102" s="49" t="s">
        <v>240</v>
      </c>
      <c r="O102" s="49" t="s">
        <v>221</v>
      </c>
      <c r="P102" s="50" t="s">
        <v>198</v>
      </c>
      <c r="Q102" s="49" t="s">
        <v>230</v>
      </c>
      <c r="R102" s="49" t="s">
        <v>183</v>
      </c>
      <c r="S102" s="49" t="n">
        <v>95</v>
      </c>
      <c r="T102" s="49" t="n">
        <v>1</v>
      </c>
      <c r="U102" s="49" t="n">
        <v>1</v>
      </c>
      <c r="V102" s="49" t="s">
        <v>232</v>
      </c>
      <c r="W102" s="49" t="n">
        <v>4</v>
      </c>
      <c r="X102" s="49" t="s">
        <v>243</v>
      </c>
    </row>
    <row r="103" customFormat="false" ht="15" hidden="false" customHeight="true" outlineLevel="0" collapsed="false">
      <c r="A103" s="52" t="s">
        <v>675</v>
      </c>
      <c r="B103" s="52" t="s">
        <v>342</v>
      </c>
      <c r="C103" s="53" t="s">
        <v>676</v>
      </c>
      <c r="D103" s="53" t="s">
        <v>677</v>
      </c>
      <c r="E103" s="53" t="s">
        <v>678</v>
      </c>
      <c r="F103" s="52" t="s">
        <v>191</v>
      </c>
      <c r="G103" s="52" t="n">
        <v>44</v>
      </c>
      <c r="H103" s="53" t="s">
        <v>666</v>
      </c>
      <c r="I103" s="53" t="s">
        <v>250</v>
      </c>
      <c r="J103" s="53" t="s">
        <v>251</v>
      </c>
      <c r="K103" s="52" t="s">
        <v>373</v>
      </c>
      <c r="L103" s="54" t="n">
        <v>4499999</v>
      </c>
      <c r="M103" s="52" t="s">
        <v>178</v>
      </c>
      <c r="N103" s="52" t="s">
        <v>240</v>
      </c>
      <c r="O103" s="52" t="s">
        <v>197</v>
      </c>
      <c r="P103" s="53" t="s">
        <v>241</v>
      </c>
      <c r="Q103" s="52" t="s">
        <v>182</v>
      </c>
      <c r="R103" s="52" t="s">
        <v>199</v>
      </c>
      <c r="S103" s="52" t="n">
        <v>75</v>
      </c>
      <c r="T103" s="52" t="n">
        <v>0</v>
      </c>
      <c r="U103" s="52" t="n">
        <v>0</v>
      </c>
      <c r="V103" s="52" t="s">
        <v>200</v>
      </c>
      <c r="W103" s="52" t="n">
        <v>3</v>
      </c>
      <c r="X103" s="52" t="s">
        <v>243</v>
      </c>
    </row>
    <row r="104" customFormat="false" ht="15" hidden="false" customHeight="true" outlineLevel="0" collapsed="false">
      <c r="A104" s="49" t="s">
        <v>679</v>
      </c>
      <c r="B104" s="49" t="s">
        <v>224</v>
      </c>
      <c r="C104" s="50" t="s">
        <v>680</v>
      </c>
      <c r="D104" s="50" t="s">
        <v>681</v>
      </c>
      <c r="E104" s="50" t="s">
        <v>682</v>
      </c>
      <c r="F104" s="49" t="s">
        <v>173</v>
      </c>
      <c r="G104" s="49" t="n">
        <v>32</v>
      </c>
      <c r="H104" s="50" t="s">
        <v>174</v>
      </c>
      <c r="I104" s="50" t="s">
        <v>250</v>
      </c>
      <c r="J104" s="50" t="s">
        <v>176</v>
      </c>
      <c r="K104" s="49" t="s">
        <v>195</v>
      </c>
      <c r="L104" s="51" t="n">
        <v>11249999</v>
      </c>
      <c r="M104" s="49" t="s">
        <v>178</v>
      </c>
      <c r="N104" s="49" t="s">
        <v>240</v>
      </c>
      <c r="O104" s="49" t="s">
        <v>210</v>
      </c>
      <c r="P104" s="50" t="s">
        <v>273</v>
      </c>
      <c r="Q104" s="49" t="s">
        <v>242</v>
      </c>
      <c r="R104" s="49" t="s">
        <v>183</v>
      </c>
      <c r="S104" s="49" t="n">
        <v>75</v>
      </c>
      <c r="T104" s="49" t="n">
        <v>0</v>
      </c>
      <c r="U104" s="49" t="n">
        <v>7</v>
      </c>
      <c r="V104" s="49" t="s">
        <v>200</v>
      </c>
      <c r="W104" s="49" t="n">
        <v>2</v>
      </c>
      <c r="X104" s="49" t="s">
        <v>274</v>
      </c>
    </row>
    <row r="105" customFormat="false" ht="15" hidden="false" customHeight="true" outlineLevel="0" collapsed="false">
      <c r="A105" s="52" t="s">
        <v>683</v>
      </c>
      <c r="B105" s="52" t="s">
        <v>322</v>
      </c>
      <c r="C105" s="53" t="s">
        <v>684</v>
      </c>
      <c r="D105" s="53" t="s">
        <v>685</v>
      </c>
      <c r="E105" s="53" t="s">
        <v>686</v>
      </c>
      <c r="F105" s="52" t="s">
        <v>173</v>
      </c>
      <c r="G105" s="52" t="n">
        <v>34</v>
      </c>
      <c r="H105" s="53" t="s">
        <v>258</v>
      </c>
      <c r="I105" s="53" t="s">
        <v>175</v>
      </c>
      <c r="J105" s="53" t="s">
        <v>260</v>
      </c>
      <c r="K105" s="52" t="s">
        <v>177</v>
      </c>
      <c r="L105" s="54" t="n">
        <v>6999999</v>
      </c>
      <c r="M105" s="52" t="s">
        <v>178</v>
      </c>
      <c r="N105" s="52" t="s">
        <v>209</v>
      </c>
      <c r="O105" s="52" t="s">
        <v>221</v>
      </c>
      <c r="P105" s="53" t="s">
        <v>273</v>
      </c>
      <c r="Q105" s="52" t="s">
        <v>230</v>
      </c>
      <c r="R105" s="52" t="s">
        <v>199</v>
      </c>
      <c r="S105" s="52" t="n">
        <v>50</v>
      </c>
      <c r="T105" s="52" t="n">
        <v>0</v>
      </c>
      <c r="U105" s="52" t="n">
        <v>0</v>
      </c>
      <c r="V105" s="52" t="s">
        <v>200</v>
      </c>
      <c r="W105" s="52" t="n">
        <v>1</v>
      </c>
      <c r="X105" s="52" t="s">
        <v>201</v>
      </c>
    </row>
    <row r="106" customFormat="false" ht="15" hidden="false" customHeight="true" outlineLevel="0" collapsed="false">
      <c r="A106" s="49" t="s">
        <v>687</v>
      </c>
      <c r="B106" s="49" t="s">
        <v>322</v>
      </c>
      <c r="C106" s="50" t="s">
        <v>688</v>
      </c>
      <c r="D106" s="50" t="s">
        <v>689</v>
      </c>
      <c r="E106" s="50" t="s">
        <v>690</v>
      </c>
      <c r="F106" s="49" t="s">
        <v>173</v>
      </c>
      <c r="G106" s="49" t="n">
        <v>38</v>
      </c>
      <c r="H106" s="50" t="s">
        <v>363</v>
      </c>
      <c r="I106" s="50" t="s">
        <v>175</v>
      </c>
      <c r="J106" s="50" t="s">
        <v>260</v>
      </c>
      <c r="K106" s="49" t="s">
        <v>239</v>
      </c>
      <c r="L106" s="51" t="n">
        <v>8999999</v>
      </c>
      <c r="M106" s="49" t="s">
        <v>220</v>
      </c>
      <c r="N106" s="49" t="s">
        <v>209</v>
      </c>
      <c r="O106" s="49" t="s">
        <v>180</v>
      </c>
      <c r="P106" s="50" t="s">
        <v>211</v>
      </c>
      <c r="Q106" s="49" t="s">
        <v>182</v>
      </c>
      <c r="R106" s="49" t="s">
        <v>231</v>
      </c>
      <c r="S106" s="49" t="n">
        <v>50</v>
      </c>
      <c r="T106" s="49" t="n">
        <v>1</v>
      </c>
      <c r="U106" s="49" t="n">
        <v>5</v>
      </c>
      <c r="V106" s="49" t="s">
        <v>232</v>
      </c>
      <c r="W106" s="49" t="n">
        <v>2</v>
      </c>
      <c r="X106" s="49" t="s">
        <v>274</v>
      </c>
    </row>
    <row r="107" customFormat="false" ht="15" hidden="false" customHeight="true" outlineLevel="0" collapsed="false">
      <c r="A107" s="52" t="s">
        <v>691</v>
      </c>
      <c r="B107" s="52" t="s">
        <v>282</v>
      </c>
      <c r="C107" s="53" t="s">
        <v>692</v>
      </c>
      <c r="D107" s="53" t="s">
        <v>693</v>
      </c>
      <c r="E107" s="53" t="s">
        <v>694</v>
      </c>
      <c r="F107" s="52" t="s">
        <v>173</v>
      </c>
      <c r="G107" s="52" t="n">
        <v>36</v>
      </c>
      <c r="H107" s="53" t="s">
        <v>499</v>
      </c>
      <c r="I107" s="53" t="s">
        <v>291</v>
      </c>
      <c r="J107" s="53" t="s">
        <v>176</v>
      </c>
      <c r="K107" s="52" t="s">
        <v>195</v>
      </c>
      <c r="L107" s="54" t="n">
        <v>11249999</v>
      </c>
      <c r="M107" s="52" t="s">
        <v>178</v>
      </c>
      <c r="N107" s="52" t="s">
        <v>209</v>
      </c>
      <c r="O107" s="52" t="s">
        <v>221</v>
      </c>
      <c r="P107" s="53" t="s">
        <v>198</v>
      </c>
      <c r="Q107" s="52" t="s">
        <v>368</v>
      </c>
      <c r="R107" s="52" t="s">
        <v>231</v>
      </c>
      <c r="S107" s="52" t="n">
        <v>50</v>
      </c>
      <c r="T107" s="52" t="n">
        <v>2</v>
      </c>
      <c r="U107" s="52" t="n">
        <v>1</v>
      </c>
      <c r="V107" s="52" t="s">
        <v>292</v>
      </c>
      <c r="W107" s="52" t="n">
        <v>4</v>
      </c>
      <c r="X107" s="52" t="s">
        <v>201</v>
      </c>
    </row>
    <row r="108" customFormat="false" ht="15" hidden="false" customHeight="true" outlineLevel="0" collapsed="false">
      <c r="A108" s="49" t="s">
        <v>695</v>
      </c>
      <c r="B108" s="49" t="s">
        <v>353</v>
      </c>
      <c r="C108" s="50" t="s">
        <v>696</v>
      </c>
      <c r="D108" s="50" t="s">
        <v>697</v>
      </c>
      <c r="E108" s="50" t="s">
        <v>698</v>
      </c>
      <c r="F108" s="49" t="s">
        <v>173</v>
      </c>
      <c r="G108" s="49" t="n">
        <v>47</v>
      </c>
      <c r="H108" s="50" t="s">
        <v>192</v>
      </c>
      <c r="I108" s="50" t="s">
        <v>218</v>
      </c>
      <c r="J108" s="50" t="s">
        <v>219</v>
      </c>
      <c r="K108" s="49" t="s">
        <v>239</v>
      </c>
      <c r="L108" s="51" t="n">
        <v>8999999</v>
      </c>
      <c r="M108" s="49" t="s">
        <v>196</v>
      </c>
      <c r="N108" s="49" t="s">
        <v>209</v>
      </c>
      <c r="O108" s="49" t="s">
        <v>210</v>
      </c>
      <c r="P108" s="50" t="s">
        <v>211</v>
      </c>
      <c r="Q108" s="49" t="s">
        <v>182</v>
      </c>
      <c r="R108" s="49" t="s">
        <v>212</v>
      </c>
      <c r="S108" s="49" t="n">
        <v>50</v>
      </c>
      <c r="T108" s="49" t="n">
        <v>1</v>
      </c>
      <c r="U108" s="49" t="n">
        <v>2</v>
      </c>
      <c r="V108" s="49" t="s">
        <v>200</v>
      </c>
      <c r="W108" s="49" t="n">
        <v>2</v>
      </c>
      <c r="X108" s="49" t="s">
        <v>274</v>
      </c>
    </row>
    <row r="109" customFormat="false" ht="15" hidden="false" customHeight="true" outlineLevel="0" collapsed="false">
      <c r="A109" s="52" t="s">
        <v>699</v>
      </c>
      <c r="B109" s="52" t="s">
        <v>557</v>
      </c>
      <c r="C109" s="53" t="s">
        <v>700</v>
      </c>
      <c r="D109" s="53" t="s">
        <v>701</v>
      </c>
      <c r="E109" s="53" t="s">
        <v>702</v>
      </c>
      <c r="F109" s="52" t="s">
        <v>191</v>
      </c>
      <c r="G109" s="52" t="n">
        <v>41</v>
      </c>
      <c r="H109" s="53" t="s">
        <v>363</v>
      </c>
      <c r="I109" s="53" t="s">
        <v>326</v>
      </c>
      <c r="J109" s="53" t="s">
        <v>194</v>
      </c>
      <c r="K109" s="52" t="s">
        <v>327</v>
      </c>
      <c r="L109" s="54" t="n">
        <v>13750000</v>
      </c>
      <c r="M109" s="52" t="s">
        <v>220</v>
      </c>
      <c r="N109" s="52" t="s">
        <v>240</v>
      </c>
      <c r="O109" s="52" t="s">
        <v>210</v>
      </c>
      <c r="P109" s="53" t="s">
        <v>198</v>
      </c>
      <c r="Q109" s="52" t="s">
        <v>182</v>
      </c>
      <c r="R109" s="52" t="s">
        <v>183</v>
      </c>
      <c r="S109" s="52" t="n">
        <v>0</v>
      </c>
      <c r="T109" s="52" t="n">
        <v>0</v>
      </c>
      <c r="U109" s="52" t="n">
        <v>7</v>
      </c>
      <c r="V109" s="52" t="s">
        <v>184</v>
      </c>
      <c r="W109" s="52" t="n">
        <v>2</v>
      </c>
      <c r="X109" s="52" t="s">
        <v>243</v>
      </c>
    </row>
    <row r="110" customFormat="false" ht="15" hidden="false" customHeight="true" outlineLevel="0" collapsed="false">
      <c r="A110" s="49" t="s">
        <v>703</v>
      </c>
      <c r="B110" s="49" t="s">
        <v>570</v>
      </c>
      <c r="C110" s="50" t="s">
        <v>704</v>
      </c>
      <c r="D110" s="50" t="s">
        <v>705</v>
      </c>
      <c r="E110" s="50" t="s">
        <v>706</v>
      </c>
      <c r="F110" s="49" t="s">
        <v>173</v>
      </c>
      <c r="G110" s="49" t="n">
        <v>31</v>
      </c>
      <c r="H110" s="50" t="s">
        <v>249</v>
      </c>
      <c r="I110" s="50" t="s">
        <v>326</v>
      </c>
      <c r="J110" s="50" t="s">
        <v>251</v>
      </c>
      <c r="K110" s="49" t="s">
        <v>177</v>
      </c>
      <c r="L110" s="51" t="n">
        <v>6999999</v>
      </c>
      <c r="M110" s="49" t="s">
        <v>196</v>
      </c>
      <c r="N110" s="49" t="s">
        <v>112</v>
      </c>
      <c r="O110" s="49" t="s">
        <v>197</v>
      </c>
      <c r="P110" s="50" t="s">
        <v>252</v>
      </c>
      <c r="Q110" s="49" t="s">
        <v>230</v>
      </c>
      <c r="R110" s="49" t="s">
        <v>212</v>
      </c>
      <c r="S110" s="49" t="n">
        <v>0</v>
      </c>
      <c r="T110" s="49" t="n">
        <v>1</v>
      </c>
      <c r="U110" s="49" t="n">
        <v>0</v>
      </c>
      <c r="V110" s="49" t="s">
        <v>232</v>
      </c>
      <c r="W110" s="49" t="n">
        <v>2</v>
      </c>
      <c r="X110" s="49" t="s">
        <v>243</v>
      </c>
    </row>
    <row r="111" customFormat="false" ht="15" hidden="false" customHeight="true" outlineLevel="0" collapsed="false">
      <c r="A111" s="52" t="s">
        <v>707</v>
      </c>
      <c r="B111" s="52" t="s">
        <v>300</v>
      </c>
      <c r="C111" s="53" t="s">
        <v>708</v>
      </c>
      <c r="D111" s="53" t="s">
        <v>709</v>
      </c>
      <c r="E111" s="53" t="s">
        <v>710</v>
      </c>
      <c r="F111" s="52" t="s">
        <v>173</v>
      </c>
      <c r="G111" s="52" t="n">
        <v>33</v>
      </c>
      <c r="H111" s="53" t="s">
        <v>207</v>
      </c>
      <c r="I111" s="53" t="s">
        <v>250</v>
      </c>
      <c r="J111" s="53" t="s">
        <v>219</v>
      </c>
      <c r="K111" s="52" t="s">
        <v>239</v>
      </c>
      <c r="L111" s="54" t="n">
        <v>8999999</v>
      </c>
      <c r="M111" s="52" t="s">
        <v>178</v>
      </c>
      <c r="N111" s="52" t="s">
        <v>240</v>
      </c>
      <c r="O111" s="52" t="s">
        <v>268</v>
      </c>
      <c r="P111" s="53" t="s">
        <v>198</v>
      </c>
      <c r="Q111" s="52" t="s">
        <v>230</v>
      </c>
      <c r="R111" s="52" t="s">
        <v>183</v>
      </c>
      <c r="S111" s="52" t="n">
        <v>100</v>
      </c>
      <c r="T111" s="52" t="n">
        <v>1</v>
      </c>
      <c r="U111" s="52" t="n">
        <v>3</v>
      </c>
      <c r="V111" s="52" t="s">
        <v>200</v>
      </c>
      <c r="W111" s="52" t="n">
        <v>4</v>
      </c>
      <c r="X111" s="52" t="s">
        <v>185</v>
      </c>
    </row>
    <row r="112" customFormat="false" ht="15" hidden="false" customHeight="true" outlineLevel="0" collapsed="false">
      <c r="A112" s="49" t="s">
        <v>711</v>
      </c>
      <c r="B112" s="49" t="s">
        <v>454</v>
      </c>
      <c r="C112" s="50" t="s">
        <v>712</v>
      </c>
      <c r="D112" s="50" t="s">
        <v>713</v>
      </c>
      <c r="E112" s="50" t="s">
        <v>714</v>
      </c>
      <c r="F112" s="49" t="s">
        <v>191</v>
      </c>
      <c r="G112" s="49" t="n">
        <v>41</v>
      </c>
      <c r="H112" s="50" t="s">
        <v>174</v>
      </c>
      <c r="I112" s="50" t="s">
        <v>250</v>
      </c>
      <c r="J112" s="50" t="s">
        <v>260</v>
      </c>
      <c r="K112" s="49" t="s">
        <v>195</v>
      </c>
      <c r="L112" s="51" t="n">
        <v>11249999</v>
      </c>
      <c r="M112" s="49" t="s">
        <v>220</v>
      </c>
      <c r="N112" s="49" t="s">
        <v>209</v>
      </c>
      <c r="O112" s="49" t="s">
        <v>210</v>
      </c>
      <c r="P112" s="50" t="s">
        <v>211</v>
      </c>
      <c r="Q112" s="49" t="s">
        <v>182</v>
      </c>
      <c r="R112" s="49" t="s">
        <v>231</v>
      </c>
      <c r="S112" s="49" t="n">
        <v>0</v>
      </c>
      <c r="T112" s="49" t="n">
        <v>0</v>
      </c>
      <c r="U112" s="49" t="n">
        <v>5</v>
      </c>
      <c r="V112" s="49" t="s">
        <v>232</v>
      </c>
      <c r="W112" s="49" t="n">
        <v>3</v>
      </c>
      <c r="X112" s="49" t="s">
        <v>185</v>
      </c>
    </row>
    <row r="113" customFormat="false" ht="15" hidden="false" customHeight="true" outlineLevel="0" collapsed="false">
      <c r="A113" s="52" t="s">
        <v>715</v>
      </c>
      <c r="B113" s="52" t="s">
        <v>353</v>
      </c>
      <c r="C113" s="53" t="s">
        <v>716</v>
      </c>
      <c r="D113" s="53" t="s">
        <v>717</v>
      </c>
      <c r="E113" s="53" t="s">
        <v>718</v>
      </c>
      <c r="F113" s="52" t="s">
        <v>173</v>
      </c>
      <c r="G113" s="52" t="n">
        <v>40</v>
      </c>
      <c r="H113" s="53" t="s">
        <v>174</v>
      </c>
      <c r="I113" s="53" t="s">
        <v>175</v>
      </c>
      <c r="J113" s="53" t="s">
        <v>194</v>
      </c>
      <c r="K113" s="52" t="s">
        <v>195</v>
      </c>
      <c r="L113" s="54" t="n">
        <v>11249999</v>
      </c>
      <c r="M113" s="52" t="s">
        <v>178</v>
      </c>
      <c r="N113" s="52" t="s">
        <v>209</v>
      </c>
      <c r="O113" s="52" t="s">
        <v>268</v>
      </c>
      <c r="P113" s="53" t="s">
        <v>320</v>
      </c>
      <c r="Q113" s="52" t="s">
        <v>182</v>
      </c>
      <c r="R113" s="52" t="s">
        <v>183</v>
      </c>
      <c r="S113" s="52" t="n">
        <v>0</v>
      </c>
      <c r="T113" s="52" t="n">
        <v>0</v>
      </c>
      <c r="U113" s="52" t="n">
        <v>3</v>
      </c>
      <c r="V113" s="52" t="s">
        <v>232</v>
      </c>
      <c r="W113" s="52" t="n">
        <v>2</v>
      </c>
      <c r="X113" s="52" t="s">
        <v>298</v>
      </c>
    </row>
    <row r="114" customFormat="false" ht="15" hidden="false" customHeight="true" outlineLevel="0" collapsed="false">
      <c r="A114" s="49" t="s">
        <v>719</v>
      </c>
      <c r="B114" s="49" t="s">
        <v>408</v>
      </c>
      <c r="C114" s="50" t="s">
        <v>720</v>
      </c>
      <c r="D114" s="50" t="s">
        <v>721</v>
      </c>
      <c r="E114" s="50" t="s">
        <v>722</v>
      </c>
      <c r="F114" s="49" t="s">
        <v>191</v>
      </c>
      <c r="G114" s="49" t="n">
        <v>29</v>
      </c>
      <c r="H114" s="50" t="s">
        <v>174</v>
      </c>
      <c r="I114" s="50" t="s">
        <v>326</v>
      </c>
      <c r="J114" s="50" t="s">
        <v>219</v>
      </c>
      <c r="K114" s="49" t="s">
        <v>239</v>
      </c>
      <c r="L114" s="51" t="n">
        <v>8999999</v>
      </c>
      <c r="M114" s="49" t="s">
        <v>196</v>
      </c>
      <c r="N114" s="49" t="s">
        <v>179</v>
      </c>
      <c r="O114" s="49" t="s">
        <v>221</v>
      </c>
      <c r="P114" s="50" t="s">
        <v>273</v>
      </c>
      <c r="Q114" s="49" t="s">
        <v>242</v>
      </c>
      <c r="R114" s="49" t="s">
        <v>199</v>
      </c>
      <c r="S114" s="49" t="n">
        <v>0</v>
      </c>
      <c r="T114" s="49" t="n">
        <v>0</v>
      </c>
      <c r="U114" s="49" t="n">
        <v>1</v>
      </c>
      <c r="V114" s="49" t="s">
        <v>232</v>
      </c>
      <c r="W114" s="49" t="n">
        <v>4</v>
      </c>
      <c r="X114" s="49" t="s">
        <v>243</v>
      </c>
    </row>
    <row r="115" customFormat="false" ht="15" hidden="false" customHeight="true" outlineLevel="0" collapsed="false">
      <c r="A115" s="52" t="s">
        <v>723</v>
      </c>
      <c r="B115" s="52" t="s">
        <v>276</v>
      </c>
      <c r="C115" s="53" t="s">
        <v>724</v>
      </c>
      <c r="D115" s="53" t="s">
        <v>725</v>
      </c>
      <c r="E115" s="53" t="s">
        <v>726</v>
      </c>
      <c r="F115" s="52" t="s">
        <v>173</v>
      </c>
      <c r="G115" s="52" t="n">
        <v>33</v>
      </c>
      <c r="H115" s="53" t="s">
        <v>174</v>
      </c>
      <c r="I115" s="53" t="s">
        <v>218</v>
      </c>
      <c r="J115" s="53" t="s">
        <v>176</v>
      </c>
      <c r="K115" s="52" t="s">
        <v>195</v>
      </c>
      <c r="L115" s="54" t="n">
        <v>11249999</v>
      </c>
      <c r="M115" s="52" t="s">
        <v>262</v>
      </c>
      <c r="N115" s="52" t="s">
        <v>240</v>
      </c>
      <c r="O115" s="52" t="s">
        <v>221</v>
      </c>
      <c r="P115" s="53" t="s">
        <v>320</v>
      </c>
      <c r="Q115" s="52" t="s">
        <v>230</v>
      </c>
      <c r="R115" s="52" t="s">
        <v>183</v>
      </c>
      <c r="S115" s="52" t="n">
        <v>0</v>
      </c>
      <c r="T115" s="52" t="n">
        <v>0</v>
      </c>
      <c r="U115" s="52" t="n">
        <v>5</v>
      </c>
      <c r="V115" s="52" t="s">
        <v>200</v>
      </c>
      <c r="W115" s="52" t="n">
        <v>3</v>
      </c>
      <c r="X115" s="52" t="s">
        <v>274</v>
      </c>
    </row>
    <row r="116" customFormat="false" ht="15" hidden="false" customHeight="true" outlineLevel="0" collapsed="false">
      <c r="A116" s="49" t="s">
        <v>727</v>
      </c>
      <c r="B116" s="49" t="s">
        <v>570</v>
      </c>
      <c r="C116" s="50" t="s">
        <v>488</v>
      </c>
      <c r="D116" s="50" t="s">
        <v>728</v>
      </c>
      <c r="E116" s="50" t="s">
        <v>729</v>
      </c>
      <c r="F116" s="49" t="s">
        <v>173</v>
      </c>
      <c r="G116" s="49" t="n">
        <v>54</v>
      </c>
      <c r="H116" s="50" t="s">
        <v>174</v>
      </c>
      <c r="I116" s="50" t="s">
        <v>238</v>
      </c>
      <c r="J116" s="50" t="s">
        <v>260</v>
      </c>
      <c r="K116" s="49" t="s">
        <v>239</v>
      </c>
      <c r="L116" s="51" t="n">
        <v>8999999</v>
      </c>
      <c r="M116" s="49" t="s">
        <v>262</v>
      </c>
      <c r="N116" s="49" t="s">
        <v>240</v>
      </c>
      <c r="O116" s="49" t="s">
        <v>221</v>
      </c>
      <c r="P116" s="50" t="s">
        <v>252</v>
      </c>
      <c r="Q116" s="49" t="s">
        <v>368</v>
      </c>
      <c r="R116" s="49" t="s">
        <v>231</v>
      </c>
      <c r="S116" s="49" t="n">
        <v>25</v>
      </c>
      <c r="T116" s="49" t="n">
        <v>0</v>
      </c>
      <c r="U116" s="49" t="n">
        <v>3</v>
      </c>
      <c r="V116" s="49" t="s">
        <v>200</v>
      </c>
      <c r="W116" s="49" t="n">
        <v>3</v>
      </c>
      <c r="X116" s="49" t="s">
        <v>274</v>
      </c>
    </row>
    <row r="117" customFormat="false" ht="15" hidden="false" customHeight="true" outlineLevel="0" collapsed="false">
      <c r="A117" s="52" t="s">
        <v>730</v>
      </c>
      <c r="B117" s="52" t="s">
        <v>413</v>
      </c>
      <c r="C117" s="53" t="s">
        <v>731</v>
      </c>
      <c r="D117" s="53" t="s">
        <v>732</v>
      </c>
      <c r="E117" s="53" t="s">
        <v>733</v>
      </c>
      <c r="F117" s="52" t="s">
        <v>191</v>
      </c>
      <c r="G117" s="52" t="n">
        <v>40</v>
      </c>
      <c r="H117" s="53" t="s">
        <v>249</v>
      </c>
      <c r="I117" s="53" t="s">
        <v>259</v>
      </c>
      <c r="J117" s="53" t="s">
        <v>194</v>
      </c>
      <c r="K117" s="52" t="s">
        <v>239</v>
      </c>
      <c r="L117" s="54" t="n">
        <v>8999999</v>
      </c>
      <c r="M117" s="52" t="s">
        <v>220</v>
      </c>
      <c r="N117" s="52" t="s">
        <v>179</v>
      </c>
      <c r="O117" s="52" t="s">
        <v>268</v>
      </c>
      <c r="P117" s="53" t="s">
        <v>229</v>
      </c>
      <c r="Q117" s="52" t="s">
        <v>182</v>
      </c>
      <c r="R117" s="52" t="s">
        <v>212</v>
      </c>
      <c r="S117" s="52" t="n">
        <v>50</v>
      </c>
      <c r="T117" s="52" t="n">
        <v>0</v>
      </c>
      <c r="U117" s="52" t="n">
        <v>5</v>
      </c>
      <c r="V117" s="52" t="s">
        <v>200</v>
      </c>
      <c r="W117" s="52" t="n">
        <v>3</v>
      </c>
      <c r="X117" s="52" t="s">
        <v>201</v>
      </c>
    </row>
    <row r="118" customFormat="false" ht="15" hidden="false" customHeight="true" outlineLevel="0" collapsed="false">
      <c r="A118" s="49" t="s">
        <v>734</v>
      </c>
      <c r="B118" s="49" t="s">
        <v>187</v>
      </c>
      <c r="C118" s="50" t="s">
        <v>735</v>
      </c>
      <c r="D118" s="50" t="s">
        <v>736</v>
      </c>
      <c r="E118" s="50" t="s">
        <v>737</v>
      </c>
      <c r="F118" s="49" t="s">
        <v>173</v>
      </c>
      <c r="G118" s="49" t="n">
        <v>54</v>
      </c>
      <c r="H118" s="50" t="s">
        <v>258</v>
      </c>
      <c r="I118" s="50" t="s">
        <v>738</v>
      </c>
      <c r="J118" s="50" t="s">
        <v>251</v>
      </c>
      <c r="K118" s="49" t="s">
        <v>195</v>
      </c>
      <c r="L118" s="51" t="n">
        <v>11249999</v>
      </c>
      <c r="M118" s="49" t="s">
        <v>178</v>
      </c>
      <c r="N118" s="49" t="s">
        <v>388</v>
      </c>
      <c r="O118" s="49" t="s">
        <v>197</v>
      </c>
      <c r="P118" s="50" t="s">
        <v>211</v>
      </c>
      <c r="Q118" s="49" t="s">
        <v>182</v>
      </c>
      <c r="R118" s="49" t="s">
        <v>199</v>
      </c>
      <c r="S118" s="49" t="n">
        <v>0</v>
      </c>
      <c r="T118" s="49" t="n">
        <v>1</v>
      </c>
      <c r="U118" s="49" t="n">
        <v>7</v>
      </c>
      <c r="V118" s="49" t="s">
        <v>232</v>
      </c>
      <c r="W118" s="49" t="n">
        <v>2</v>
      </c>
      <c r="X118" s="49" t="s">
        <v>357</v>
      </c>
    </row>
    <row r="119" customFormat="false" ht="15" hidden="false" customHeight="true" outlineLevel="0" collapsed="false">
      <c r="A119" s="52" t="s">
        <v>739</v>
      </c>
      <c r="B119" s="52" t="s">
        <v>342</v>
      </c>
      <c r="C119" s="53" t="s">
        <v>740</v>
      </c>
      <c r="D119" s="53" t="s">
        <v>741</v>
      </c>
      <c r="E119" s="53" t="s">
        <v>742</v>
      </c>
      <c r="F119" s="52" t="s">
        <v>173</v>
      </c>
      <c r="G119" s="52" t="n">
        <v>32</v>
      </c>
      <c r="H119" s="53" t="s">
        <v>207</v>
      </c>
      <c r="I119" s="53" t="s">
        <v>326</v>
      </c>
      <c r="J119" s="53" t="s">
        <v>176</v>
      </c>
      <c r="K119" s="52" t="s">
        <v>195</v>
      </c>
      <c r="L119" s="54" t="n">
        <v>11249999</v>
      </c>
      <c r="M119" s="52" t="s">
        <v>196</v>
      </c>
      <c r="N119" s="52" t="s">
        <v>179</v>
      </c>
      <c r="O119" s="52" t="s">
        <v>180</v>
      </c>
      <c r="P119" s="53" t="s">
        <v>241</v>
      </c>
      <c r="Q119" s="52" t="s">
        <v>182</v>
      </c>
      <c r="R119" s="52" t="s">
        <v>183</v>
      </c>
      <c r="S119" s="52" t="n">
        <v>100</v>
      </c>
      <c r="T119" s="52" t="n">
        <v>0</v>
      </c>
      <c r="U119" s="52" t="n">
        <v>1</v>
      </c>
      <c r="V119" s="52" t="s">
        <v>232</v>
      </c>
      <c r="W119" s="52" t="n">
        <v>3</v>
      </c>
      <c r="X119" s="52" t="s">
        <v>274</v>
      </c>
    </row>
    <row r="120" customFormat="false" ht="15" hidden="false" customHeight="true" outlineLevel="0" collapsed="false">
      <c r="A120" s="49" t="s">
        <v>743</v>
      </c>
      <c r="B120" s="49" t="s">
        <v>353</v>
      </c>
      <c r="C120" s="50" t="s">
        <v>744</v>
      </c>
      <c r="D120" s="50" t="s">
        <v>745</v>
      </c>
      <c r="E120" s="50" t="s">
        <v>746</v>
      </c>
      <c r="F120" s="49" t="s">
        <v>173</v>
      </c>
      <c r="G120" s="49" t="n">
        <v>30</v>
      </c>
      <c r="H120" s="50" t="s">
        <v>258</v>
      </c>
      <c r="I120" s="50" t="s">
        <v>250</v>
      </c>
      <c r="J120" s="50" t="s">
        <v>219</v>
      </c>
      <c r="K120" s="49" t="s">
        <v>327</v>
      </c>
      <c r="L120" s="51" t="n">
        <v>13750000</v>
      </c>
      <c r="M120" s="49" t="s">
        <v>178</v>
      </c>
      <c r="N120" s="49" t="s">
        <v>240</v>
      </c>
      <c r="O120" s="49" t="s">
        <v>210</v>
      </c>
      <c r="P120" s="50" t="s">
        <v>181</v>
      </c>
      <c r="Q120" s="49" t="s">
        <v>242</v>
      </c>
      <c r="R120" s="49" t="s">
        <v>199</v>
      </c>
      <c r="S120" s="49" t="n">
        <v>0</v>
      </c>
      <c r="T120" s="49" t="n">
        <v>2</v>
      </c>
      <c r="U120" s="49" t="n">
        <v>2</v>
      </c>
      <c r="V120" s="49" t="s">
        <v>232</v>
      </c>
      <c r="W120" s="49" t="n">
        <v>3</v>
      </c>
      <c r="X120" s="49" t="s">
        <v>280</v>
      </c>
    </row>
    <row r="121" customFormat="false" ht="15" hidden="false" customHeight="true" outlineLevel="0" collapsed="false">
      <c r="A121" s="52" t="s">
        <v>747</v>
      </c>
      <c r="B121" s="52" t="s">
        <v>300</v>
      </c>
      <c r="C121" s="53" t="s">
        <v>748</v>
      </c>
      <c r="D121" s="53" t="s">
        <v>749</v>
      </c>
      <c r="E121" s="53" t="s">
        <v>750</v>
      </c>
      <c r="F121" s="52" t="s">
        <v>173</v>
      </c>
      <c r="G121" s="52" t="n">
        <v>34</v>
      </c>
      <c r="H121" s="53" t="s">
        <v>207</v>
      </c>
      <c r="I121" s="53" t="s">
        <v>738</v>
      </c>
      <c r="J121" s="53" t="s">
        <v>176</v>
      </c>
      <c r="K121" s="52" t="s">
        <v>195</v>
      </c>
      <c r="L121" s="54" t="n">
        <v>11249999</v>
      </c>
      <c r="M121" s="52" t="s">
        <v>178</v>
      </c>
      <c r="N121" s="52" t="s">
        <v>240</v>
      </c>
      <c r="O121" s="52" t="s">
        <v>268</v>
      </c>
      <c r="P121" s="53" t="s">
        <v>252</v>
      </c>
      <c r="Q121" s="52" t="s">
        <v>182</v>
      </c>
      <c r="R121" s="52" t="s">
        <v>212</v>
      </c>
      <c r="S121" s="52" t="n">
        <v>0</v>
      </c>
      <c r="T121" s="52" t="n">
        <v>0</v>
      </c>
      <c r="U121" s="52" t="n">
        <v>2</v>
      </c>
      <c r="V121" s="52" t="s">
        <v>184</v>
      </c>
      <c r="W121" s="52" t="n">
        <v>4</v>
      </c>
      <c r="X121" s="52" t="s">
        <v>201</v>
      </c>
    </row>
    <row r="122" customFormat="false" ht="15" hidden="false" customHeight="true" outlineLevel="0" collapsed="false">
      <c r="A122" s="49" t="s">
        <v>751</v>
      </c>
      <c r="B122" s="49" t="s">
        <v>557</v>
      </c>
      <c r="C122" s="50" t="s">
        <v>752</v>
      </c>
      <c r="D122" s="50" t="s">
        <v>753</v>
      </c>
      <c r="E122" s="50" t="s">
        <v>754</v>
      </c>
      <c r="F122" s="49" t="s">
        <v>173</v>
      </c>
      <c r="G122" s="49" t="n">
        <v>35</v>
      </c>
      <c r="H122" s="50" t="s">
        <v>258</v>
      </c>
      <c r="I122" s="50" t="s">
        <v>218</v>
      </c>
      <c r="J122" s="50" t="s">
        <v>228</v>
      </c>
      <c r="K122" s="49" t="s">
        <v>327</v>
      </c>
      <c r="L122" s="51" t="n">
        <v>13750000</v>
      </c>
      <c r="M122" s="49" t="s">
        <v>220</v>
      </c>
      <c r="N122" s="49" t="s">
        <v>209</v>
      </c>
      <c r="O122" s="49" t="s">
        <v>197</v>
      </c>
      <c r="P122" s="50" t="s">
        <v>198</v>
      </c>
      <c r="Q122" s="49" t="s">
        <v>230</v>
      </c>
      <c r="R122" s="49" t="s">
        <v>199</v>
      </c>
      <c r="S122" s="49" t="n">
        <v>75</v>
      </c>
      <c r="T122" s="49" t="n">
        <v>2</v>
      </c>
      <c r="U122" s="49" t="n">
        <v>1</v>
      </c>
      <c r="V122" s="49" t="s">
        <v>232</v>
      </c>
      <c r="W122" s="49" t="n">
        <v>2</v>
      </c>
      <c r="X122" s="49" t="s">
        <v>222</v>
      </c>
    </row>
    <row r="123" customFormat="false" ht="15" hidden="false" customHeight="true" outlineLevel="0" collapsed="false">
      <c r="A123" s="52" t="s">
        <v>755</v>
      </c>
      <c r="B123" s="52" t="s">
        <v>384</v>
      </c>
      <c r="C123" s="53" t="s">
        <v>756</v>
      </c>
      <c r="D123" s="53" t="s">
        <v>757</v>
      </c>
      <c r="E123" s="53" t="s">
        <v>758</v>
      </c>
      <c r="F123" s="52" t="s">
        <v>173</v>
      </c>
      <c r="G123" s="52" t="n">
        <v>44</v>
      </c>
      <c r="H123" s="53" t="s">
        <v>174</v>
      </c>
      <c r="I123" s="53" t="s">
        <v>218</v>
      </c>
      <c r="J123" s="53" t="s">
        <v>228</v>
      </c>
      <c r="K123" s="52" t="s">
        <v>327</v>
      </c>
      <c r="L123" s="54" t="n">
        <v>13750000</v>
      </c>
      <c r="M123" s="52" t="s">
        <v>178</v>
      </c>
      <c r="N123" s="52" t="s">
        <v>112</v>
      </c>
      <c r="O123" s="52" t="s">
        <v>210</v>
      </c>
      <c r="P123" s="53" t="s">
        <v>241</v>
      </c>
      <c r="Q123" s="52" t="s">
        <v>182</v>
      </c>
      <c r="R123" s="52" t="s">
        <v>212</v>
      </c>
      <c r="S123" s="52" t="n">
        <v>0</v>
      </c>
      <c r="T123" s="52" t="n">
        <v>1</v>
      </c>
      <c r="U123" s="52" t="n">
        <v>0</v>
      </c>
      <c r="V123" s="52" t="s">
        <v>232</v>
      </c>
      <c r="W123" s="52" t="n">
        <v>3</v>
      </c>
      <c r="X123" s="52" t="s">
        <v>201</v>
      </c>
    </row>
    <row r="124" customFormat="false" ht="15" hidden="false" customHeight="true" outlineLevel="0" collapsed="false">
      <c r="A124" s="49" t="s">
        <v>759</v>
      </c>
      <c r="B124" s="49" t="s">
        <v>342</v>
      </c>
      <c r="C124" s="50" t="s">
        <v>760</v>
      </c>
      <c r="D124" s="50" t="s">
        <v>761</v>
      </c>
      <c r="E124" s="50" t="s">
        <v>762</v>
      </c>
      <c r="F124" s="49" t="s">
        <v>173</v>
      </c>
      <c r="G124" s="49" t="n">
        <v>47</v>
      </c>
      <c r="H124" s="50" t="s">
        <v>363</v>
      </c>
      <c r="I124" s="50" t="s">
        <v>193</v>
      </c>
      <c r="J124" s="50" t="s">
        <v>228</v>
      </c>
      <c r="K124" s="49" t="s">
        <v>208</v>
      </c>
      <c r="L124" s="51" t="n">
        <v>20000000</v>
      </c>
      <c r="M124" s="49" t="s">
        <v>220</v>
      </c>
      <c r="N124" s="49" t="s">
        <v>112</v>
      </c>
      <c r="O124" s="49" t="s">
        <v>197</v>
      </c>
      <c r="P124" s="50" t="s">
        <v>211</v>
      </c>
      <c r="Q124" s="49" t="s">
        <v>242</v>
      </c>
      <c r="R124" s="49" t="s">
        <v>183</v>
      </c>
      <c r="S124" s="49" t="n">
        <v>50</v>
      </c>
      <c r="T124" s="49" t="n">
        <v>1</v>
      </c>
      <c r="U124" s="49" t="n">
        <v>1</v>
      </c>
      <c r="V124" s="49" t="s">
        <v>184</v>
      </c>
      <c r="W124" s="49" t="n">
        <v>1</v>
      </c>
      <c r="X124" s="49" t="s">
        <v>280</v>
      </c>
    </row>
    <row r="125" customFormat="false" ht="15" hidden="false" customHeight="true" outlineLevel="0" collapsed="false">
      <c r="A125" s="52" t="s">
        <v>763</v>
      </c>
      <c r="B125" s="52" t="s">
        <v>287</v>
      </c>
      <c r="C125" s="53" t="s">
        <v>764</v>
      </c>
      <c r="D125" s="53" t="s">
        <v>765</v>
      </c>
      <c r="E125" s="53" t="s">
        <v>766</v>
      </c>
      <c r="F125" s="52" t="s">
        <v>173</v>
      </c>
      <c r="G125" s="52" t="n">
        <v>38</v>
      </c>
      <c r="H125" s="53" t="s">
        <v>207</v>
      </c>
      <c r="I125" s="53" t="s">
        <v>346</v>
      </c>
      <c r="J125" s="53" t="s">
        <v>228</v>
      </c>
      <c r="K125" s="52" t="s">
        <v>177</v>
      </c>
      <c r="L125" s="54" t="n">
        <v>6999999</v>
      </c>
      <c r="M125" s="52" t="s">
        <v>220</v>
      </c>
      <c r="N125" s="52" t="s">
        <v>179</v>
      </c>
      <c r="O125" s="52" t="s">
        <v>197</v>
      </c>
      <c r="P125" s="53" t="s">
        <v>198</v>
      </c>
      <c r="Q125" s="52" t="s">
        <v>182</v>
      </c>
      <c r="R125" s="52" t="s">
        <v>183</v>
      </c>
      <c r="S125" s="52" t="n">
        <v>100</v>
      </c>
      <c r="T125" s="52" t="n">
        <v>1</v>
      </c>
      <c r="U125" s="52" t="n">
        <v>3</v>
      </c>
      <c r="V125" s="52" t="s">
        <v>232</v>
      </c>
      <c r="W125" s="52" t="n">
        <v>2</v>
      </c>
      <c r="X125" s="52" t="s">
        <v>185</v>
      </c>
    </row>
    <row r="126" customFormat="false" ht="15" hidden="false" customHeight="true" outlineLevel="0" collapsed="false">
      <c r="A126" s="49" t="s">
        <v>767</v>
      </c>
      <c r="B126" s="49" t="s">
        <v>467</v>
      </c>
      <c r="C126" s="50" t="s">
        <v>768</v>
      </c>
      <c r="D126" s="50" t="s">
        <v>769</v>
      </c>
      <c r="E126" s="50" t="s">
        <v>770</v>
      </c>
      <c r="F126" s="49" t="s">
        <v>173</v>
      </c>
      <c r="G126" s="49" t="n">
        <v>38</v>
      </c>
      <c r="H126" s="50" t="s">
        <v>249</v>
      </c>
      <c r="I126" s="50" t="s">
        <v>291</v>
      </c>
      <c r="J126" s="50" t="s">
        <v>228</v>
      </c>
      <c r="K126" s="49" t="s">
        <v>373</v>
      </c>
      <c r="L126" s="51" t="n">
        <v>4499999</v>
      </c>
      <c r="M126" s="49" t="s">
        <v>178</v>
      </c>
      <c r="N126" s="49" t="s">
        <v>240</v>
      </c>
      <c r="O126" s="49" t="s">
        <v>197</v>
      </c>
      <c r="P126" s="50" t="s">
        <v>211</v>
      </c>
      <c r="Q126" s="49" t="s">
        <v>182</v>
      </c>
      <c r="R126" s="49" t="s">
        <v>212</v>
      </c>
      <c r="S126" s="49" t="n">
        <v>50</v>
      </c>
      <c r="T126" s="49" t="n">
        <v>0</v>
      </c>
      <c r="U126" s="49" t="n">
        <v>2</v>
      </c>
      <c r="V126" s="49" t="s">
        <v>232</v>
      </c>
      <c r="W126" s="49" t="n">
        <v>3</v>
      </c>
      <c r="X126" s="49" t="s">
        <v>274</v>
      </c>
    </row>
    <row r="127" customFormat="false" ht="15" hidden="false" customHeight="true" outlineLevel="0" collapsed="false">
      <c r="A127" s="52" t="s">
        <v>771</v>
      </c>
      <c r="B127" s="52" t="s">
        <v>408</v>
      </c>
      <c r="C127" s="53" t="s">
        <v>772</v>
      </c>
      <c r="D127" s="53" t="s">
        <v>773</v>
      </c>
      <c r="E127" s="53" t="s">
        <v>774</v>
      </c>
      <c r="F127" s="52" t="s">
        <v>191</v>
      </c>
      <c r="G127" s="52" t="n">
        <v>32</v>
      </c>
      <c r="H127" s="53" t="s">
        <v>174</v>
      </c>
      <c r="I127" s="53" t="s">
        <v>238</v>
      </c>
      <c r="J127" s="53" t="s">
        <v>194</v>
      </c>
      <c r="K127" s="52" t="s">
        <v>239</v>
      </c>
      <c r="L127" s="54" t="n">
        <v>8999999</v>
      </c>
      <c r="M127" s="52" t="s">
        <v>178</v>
      </c>
      <c r="N127" s="52" t="s">
        <v>240</v>
      </c>
      <c r="O127" s="52" t="s">
        <v>197</v>
      </c>
      <c r="P127" s="53" t="s">
        <v>181</v>
      </c>
      <c r="Q127" s="52" t="s">
        <v>368</v>
      </c>
      <c r="R127" s="52" t="s">
        <v>183</v>
      </c>
      <c r="S127" s="52" t="n">
        <v>0</v>
      </c>
      <c r="T127" s="52" t="n">
        <v>0</v>
      </c>
      <c r="U127" s="52" t="n">
        <v>2</v>
      </c>
      <c r="V127" s="52" t="s">
        <v>200</v>
      </c>
      <c r="W127" s="52" t="n">
        <v>2</v>
      </c>
      <c r="X127" s="52" t="s">
        <v>280</v>
      </c>
    </row>
    <row r="128" customFormat="false" ht="15" hidden="false" customHeight="true" outlineLevel="0" collapsed="false">
      <c r="A128" s="49" t="s">
        <v>775</v>
      </c>
      <c r="B128" s="49" t="s">
        <v>203</v>
      </c>
      <c r="C128" s="50" t="s">
        <v>776</v>
      </c>
      <c r="D128" s="50" t="s">
        <v>777</v>
      </c>
      <c r="E128" s="50" t="s">
        <v>778</v>
      </c>
      <c r="F128" s="49" t="s">
        <v>173</v>
      </c>
      <c r="G128" s="49" t="n">
        <v>40</v>
      </c>
      <c r="H128" s="50" t="s">
        <v>192</v>
      </c>
      <c r="I128" s="50" t="s">
        <v>218</v>
      </c>
      <c r="J128" s="50" t="s">
        <v>194</v>
      </c>
      <c r="K128" s="49" t="s">
        <v>208</v>
      </c>
      <c r="L128" s="51" t="n">
        <v>20000000</v>
      </c>
      <c r="M128" s="49" t="s">
        <v>178</v>
      </c>
      <c r="N128" s="49" t="s">
        <v>179</v>
      </c>
      <c r="O128" s="49" t="s">
        <v>221</v>
      </c>
      <c r="P128" s="50" t="s">
        <v>181</v>
      </c>
      <c r="Q128" s="49" t="s">
        <v>182</v>
      </c>
      <c r="R128" s="49" t="s">
        <v>212</v>
      </c>
      <c r="S128" s="49" t="n">
        <v>0</v>
      </c>
      <c r="T128" s="49" t="n">
        <v>3</v>
      </c>
      <c r="U128" s="49" t="n">
        <v>2</v>
      </c>
      <c r="V128" s="49" t="s">
        <v>184</v>
      </c>
      <c r="W128" s="49" t="n">
        <v>2</v>
      </c>
      <c r="X128" s="49" t="s">
        <v>222</v>
      </c>
    </row>
    <row r="129" customFormat="false" ht="15" hidden="false" customHeight="true" outlineLevel="0" collapsed="false">
      <c r="A129" s="52" t="s">
        <v>779</v>
      </c>
      <c r="B129" s="52" t="s">
        <v>600</v>
      </c>
      <c r="C129" s="53" t="s">
        <v>780</v>
      </c>
      <c r="D129" s="53" t="s">
        <v>781</v>
      </c>
      <c r="E129" s="53" t="s">
        <v>782</v>
      </c>
      <c r="F129" s="52" t="s">
        <v>191</v>
      </c>
      <c r="G129" s="52" t="n">
        <v>39</v>
      </c>
      <c r="H129" s="53" t="s">
        <v>174</v>
      </c>
      <c r="I129" s="53" t="s">
        <v>175</v>
      </c>
      <c r="J129" s="53" t="s">
        <v>176</v>
      </c>
      <c r="K129" s="52" t="s">
        <v>195</v>
      </c>
      <c r="L129" s="54" t="n">
        <v>11249999</v>
      </c>
      <c r="M129" s="52" t="s">
        <v>178</v>
      </c>
      <c r="N129" s="52" t="s">
        <v>179</v>
      </c>
      <c r="O129" s="52" t="s">
        <v>221</v>
      </c>
      <c r="P129" s="53" t="s">
        <v>229</v>
      </c>
      <c r="Q129" s="52" t="s">
        <v>230</v>
      </c>
      <c r="R129" s="52" t="s">
        <v>212</v>
      </c>
      <c r="S129" s="52" t="n">
        <v>0</v>
      </c>
      <c r="T129" s="52" t="n">
        <v>0</v>
      </c>
      <c r="U129" s="52" t="n">
        <v>30</v>
      </c>
      <c r="V129" s="52" t="s">
        <v>232</v>
      </c>
      <c r="W129" s="52" t="n">
        <v>2</v>
      </c>
      <c r="X129" s="52" t="s">
        <v>274</v>
      </c>
    </row>
    <row r="130" customFormat="false" ht="15" hidden="false" customHeight="true" outlineLevel="0" collapsed="false">
      <c r="A130" s="49" t="s">
        <v>783</v>
      </c>
      <c r="B130" s="49" t="s">
        <v>557</v>
      </c>
      <c r="C130" s="50" t="s">
        <v>784</v>
      </c>
      <c r="D130" s="50" t="s">
        <v>785</v>
      </c>
      <c r="E130" s="50" t="s">
        <v>786</v>
      </c>
      <c r="F130" s="49" t="s">
        <v>173</v>
      </c>
      <c r="G130" s="49" t="n">
        <v>35</v>
      </c>
      <c r="H130" s="50" t="s">
        <v>363</v>
      </c>
      <c r="I130" s="50" t="s">
        <v>291</v>
      </c>
      <c r="J130" s="50" t="s">
        <v>176</v>
      </c>
      <c r="K130" s="49" t="s">
        <v>177</v>
      </c>
      <c r="L130" s="51" t="n">
        <v>6999999</v>
      </c>
      <c r="M130" s="49" t="s">
        <v>178</v>
      </c>
      <c r="N130" s="49" t="s">
        <v>240</v>
      </c>
      <c r="O130" s="49" t="s">
        <v>221</v>
      </c>
      <c r="P130" s="50" t="s">
        <v>252</v>
      </c>
      <c r="Q130" s="49" t="s">
        <v>242</v>
      </c>
      <c r="R130" s="49" t="s">
        <v>212</v>
      </c>
      <c r="S130" s="49" t="n">
        <v>0</v>
      </c>
      <c r="T130" s="49" t="n">
        <v>1</v>
      </c>
      <c r="U130" s="49" t="n">
        <v>0</v>
      </c>
      <c r="V130" s="49" t="s">
        <v>232</v>
      </c>
      <c r="W130" s="49" t="n">
        <v>1</v>
      </c>
      <c r="X130" s="49" t="s">
        <v>185</v>
      </c>
    </row>
    <row r="131" customFormat="false" ht="15" hidden="false" customHeight="true" outlineLevel="0" collapsed="false">
      <c r="A131" s="52" t="s">
        <v>787</v>
      </c>
      <c r="B131" s="52" t="s">
        <v>583</v>
      </c>
      <c r="C131" s="53" t="s">
        <v>788</v>
      </c>
      <c r="D131" s="53" t="s">
        <v>789</v>
      </c>
      <c r="E131" s="53" t="s">
        <v>790</v>
      </c>
      <c r="F131" s="52" t="s">
        <v>173</v>
      </c>
      <c r="G131" s="52" t="n">
        <v>41</v>
      </c>
      <c r="H131" s="53" t="s">
        <v>207</v>
      </c>
      <c r="I131" s="53" t="s">
        <v>291</v>
      </c>
      <c r="J131" s="53" t="s">
        <v>228</v>
      </c>
      <c r="K131" s="52" t="s">
        <v>239</v>
      </c>
      <c r="L131" s="54" t="n">
        <v>8999999</v>
      </c>
      <c r="M131" s="52" t="s">
        <v>220</v>
      </c>
      <c r="N131" s="52" t="s">
        <v>112</v>
      </c>
      <c r="O131" s="52" t="s">
        <v>210</v>
      </c>
      <c r="P131" s="53" t="s">
        <v>229</v>
      </c>
      <c r="Q131" s="52" t="s">
        <v>368</v>
      </c>
      <c r="R131" s="52" t="s">
        <v>183</v>
      </c>
      <c r="S131" s="52" t="n">
        <v>100</v>
      </c>
      <c r="T131" s="52" t="n">
        <v>1</v>
      </c>
      <c r="U131" s="52" t="n">
        <v>2</v>
      </c>
      <c r="V131" s="52" t="s">
        <v>200</v>
      </c>
      <c r="W131" s="52" t="n">
        <v>1</v>
      </c>
      <c r="X131" s="52" t="s">
        <v>274</v>
      </c>
    </row>
    <row r="132" customFormat="false" ht="15" hidden="false" customHeight="true" outlineLevel="0" collapsed="false">
      <c r="A132" s="49" t="s">
        <v>791</v>
      </c>
      <c r="B132" s="49" t="s">
        <v>454</v>
      </c>
      <c r="C132" s="50" t="s">
        <v>792</v>
      </c>
      <c r="D132" s="50" t="s">
        <v>793</v>
      </c>
      <c r="E132" s="50" t="s">
        <v>794</v>
      </c>
      <c r="F132" s="49" t="s">
        <v>191</v>
      </c>
      <c r="G132" s="49" t="n">
        <v>30</v>
      </c>
      <c r="H132" s="50" t="s">
        <v>174</v>
      </c>
      <c r="I132" s="50" t="s">
        <v>291</v>
      </c>
      <c r="J132" s="50" t="s">
        <v>219</v>
      </c>
      <c r="K132" s="49" t="s">
        <v>327</v>
      </c>
      <c r="L132" s="51" t="n">
        <v>13750000</v>
      </c>
      <c r="M132" s="49" t="s">
        <v>178</v>
      </c>
      <c r="N132" s="49" t="s">
        <v>209</v>
      </c>
      <c r="O132" s="49" t="s">
        <v>197</v>
      </c>
      <c r="P132" s="50" t="s">
        <v>252</v>
      </c>
      <c r="Q132" s="49" t="s">
        <v>368</v>
      </c>
      <c r="R132" s="49" t="s">
        <v>212</v>
      </c>
      <c r="S132" s="49" t="n">
        <v>75</v>
      </c>
      <c r="T132" s="49" t="n">
        <v>0</v>
      </c>
      <c r="U132" s="49" t="n">
        <v>1</v>
      </c>
      <c r="V132" s="49" t="s">
        <v>200</v>
      </c>
      <c r="W132" s="49" t="n">
        <v>3</v>
      </c>
      <c r="X132" s="49" t="s">
        <v>201</v>
      </c>
    </row>
    <row r="133" customFormat="false" ht="15" hidden="false" customHeight="true" outlineLevel="0" collapsed="false">
      <c r="A133" s="52" t="s">
        <v>795</v>
      </c>
      <c r="B133" s="52" t="s">
        <v>398</v>
      </c>
      <c r="C133" s="53" t="s">
        <v>796</v>
      </c>
      <c r="D133" s="53" t="s">
        <v>797</v>
      </c>
      <c r="E133" s="53" t="s">
        <v>798</v>
      </c>
      <c r="F133" s="52" t="s">
        <v>191</v>
      </c>
      <c r="G133" s="52" t="n">
        <v>36</v>
      </c>
      <c r="H133" s="53" t="s">
        <v>192</v>
      </c>
      <c r="I133" s="53" t="s">
        <v>291</v>
      </c>
      <c r="J133" s="53" t="s">
        <v>260</v>
      </c>
      <c r="K133" s="52" t="s">
        <v>177</v>
      </c>
      <c r="L133" s="54" t="n">
        <v>6999999</v>
      </c>
      <c r="M133" s="52" t="s">
        <v>178</v>
      </c>
      <c r="N133" s="52" t="s">
        <v>209</v>
      </c>
      <c r="O133" s="52" t="s">
        <v>197</v>
      </c>
      <c r="P133" s="53" t="s">
        <v>181</v>
      </c>
      <c r="Q133" s="52" t="s">
        <v>182</v>
      </c>
      <c r="R133" s="52" t="s">
        <v>183</v>
      </c>
      <c r="S133" s="52" t="n">
        <v>0</v>
      </c>
      <c r="T133" s="52" t="n">
        <v>1</v>
      </c>
      <c r="U133" s="52" t="n">
        <v>0</v>
      </c>
      <c r="V133" s="52" t="s">
        <v>232</v>
      </c>
      <c r="W133" s="52" t="n">
        <v>4</v>
      </c>
      <c r="X133" s="52" t="s">
        <v>185</v>
      </c>
    </row>
    <row r="134" customFormat="false" ht="15" hidden="false" customHeight="true" outlineLevel="0" collapsed="false">
      <c r="A134" s="49" t="s">
        <v>799</v>
      </c>
      <c r="B134" s="49" t="s">
        <v>353</v>
      </c>
      <c r="C134" s="50" t="s">
        <v>752</v>
      </c>
      <c r="D134" s="50" t="s">
        <v>800</v>
      </c>
      <c r="E134" s="50" t="s">
        <v>801</v>
      </c>
      <c r="F134" s="49" t="s">
        <v>173</v>
      </c>
      <c r="G134" s="49" t="n">
        <v>31</v>
      </c>
      <c r="H134" s="50" t="s">
        <v>192</v>
      </c>
      <c r="I134" s="50" t="s">
        <v>175</v>
      </c>
      <c r="J134" s="50" t="s">
        <v>194</v>
      </c>
      <c r="K134" s="49" t="s">
        <v>327</v>
      </c>
      <c r="L134" s="51" t="n">
        <v>13750000</v>
      </c>
      <c r="M134" s="49" t="s">
        <v>196</v>
      </c>
      <c r="N134" s="49" t="s">
        <v>240</v>
      </c>
      <c r="O134" s="49" t="s">
        <v>197</v>
      </c>
      <c r="P134" s="50" t="s">
        <v>320</v>
      </c>
      <c r="Q134" s="49" t="s">
        <v>182</v>
      </c>
      <c r="R134" s="49" t="s">
        <v>183</v>
      </c>
      <c r="S134" s="49" t="n">
        <v>0</v>
      </c>
      <c r="T134" s="49" t="n">
        <v>0</v>
      </c>
      <c r="U134" s="49" t="n">
        <v>0</v>
      </c>
      <c r="V134" s="49" t="s">
        <v>200</v>
      </c>
      <c r="W134" s="49" t="n">
        <v>5</v>
      </c>
      <c r="X134" s="49" t="s">
        <v>357</v>
      </c>
    </row>
    <row r="135" customFormat="false" ht="15" hidden="false" customHeight="true" outlineLevel="0" collapsed="false">
      <c r="A135" s="52" t="s">
        <v>802</v>
      </c>
      <c r="B135" s="52" t="s">
        <v>254</v>
      </c>
      <c r="C135" s="53" t="s">
        <v>301</v>
      </c>
      <c r="D135" s="53" t="s">
        <v>803</v>
      </c>
      <c r="E135" s="53" t="s">
        <v>804</v>
      </c>
      <c r="F135" s="52" t="s">
        <v>173</v>
      </c>
      <c r="G135" s="52" t="n">
        <v>29</v>
      </c>
      <c r="H135" s="53" t="s">
        <v>192</v>
      </c>
      <c r="I135" s="53" t="s">
        <v>175</v>
      </c>
      <c r="J135" s="53" t="s">
        <v>260</v>
      </c>
      <c r="K135" s="52" t="s">
        <v>177</v>
      </c>
      <c r="L135" s="54" t="n">
        <v>6999999</v>
      </c>
      <c r="M135" s="52" t="s">
        <v>178</v>
      </c>
      <c r="N135" s="52" t="s">
        <v>209</v>
      </c>
      <c r="O135" s="52" t="s">
        <v>210</v>
      </c>
      <c r="P135" s="53" t="s">
        <v>320</v>
      </c>
      <c r="Q135" s="52" t="s">
        <v>182</v>
      </c>
      <c r="R135" s="52" t="s">
        <v>183</v>
      </c>
      <c r="S135" s="52" t="n">
        <v>0</v>
      </c>
      <c r="T135" s="52" t="n">
        <v>3</v>
      </c>
      <c r="U135" s="52" t="n">
        <v>2</v>
      </c>
      <c r="V135" s="52" t="s">
        <v>200</v>
      </c>
      <c r="W135" s="52" t="n">
        <v>3</v>
      </c>
      <c r="X135" s="52" t="s">
        <v>274</v>
      </c>
    </row>
    <row r="136" customFormat="false" ht="15" hidden="false" customHeight="true" outlineLevel="0" collapsed="false">
      <c r="A136" s="49" t="s">
        <v>805</v>
      </c>
      <c r="B136" s="49" t="s">
        <v>224</v>
      </c>
      <c r="C136" s="50" t="s">
        <v>806</v>
      </c>
      <c r="D136" s="50" t="s">
        <v>807</v>
      </c>
      <c r="E136" s="50" t="s">
        <v>808</v>
      </c>
      <c r="F136" s="49" t="s">
        <v>191</v>
      </c>
      <c r="G136" s="49" t="n">
        <v>32</v>
      </c>
      <c r="H136" s="50" t="s">
        <v>174</v>
      </c>
      <c r="I136" s="50" t="s">
        <v>193</v>
      </c>
      <c r="J136" s="50" t="s">
        <v>176</v>
      </c>
      <c r="K136" s="49" t="s">
        <v>327</v>
      </c>
      <c r="L136" s="51" t="n">
        <v>13750000</v>
      </c>
      <c r="M136" s="49" t="s">
        <v>178</v>
      </c>
      <c r="N136" s="49" t="s">
        <v>112</v>
      </c>
      <c r="O136" s="49" t="s">
        <v>268</v>
      </c>
      <c r="P136" s="50" t="s">
        <v>252</v>
      </c>
      <c r="Q136" s="49" t="s">
        <v>182</v>
      </c>
      <c r="R136" s="49" t="s">
        <v>183</v>
      </c>
      <c r="S136" s="49" t="n">
        <v>75</v>
      </c>
      <c r="T136" s="49" t="n">
        <v>1</v>
      </c>
      <c r="U136" s="49" t="n">
        <v>1</v>
      </c>
      <c r="V136" s="49" t="s">
        <v>184</v>
      </c>
      <c r="W136" s="49" t="n">
        <v>1</v>
      </c>
      <c r="X136" s="49" t="s">
        <v>274</v>
      </c>
    </row>
    <row r="137" customFormat="false" ht="15" hidden="false" customHeight="true" outlineLevel="0" collapsed="false">
      <c r="A137" s="52" t="s">
        <v>809</v>
      </c>
      <c r="B137" s="52" t="s">
        <v>398</v>
      </c>
      <c r="C137" s="53" t="s">
        <v>810</v>
      </c>
      <c r="D137" s="53" t="s">
        <v>811</v>
      </c>
      <c r="E137" s="53" t="s">
        <v>812</v>
      </c>
      <c r="F137" s="52" t="s">
        <v>173</v>
      </c>
      <c r="G137" s="52" t="n">
        <v>44</v>
      </c>
      <c r="H137" s="53" t="s">
        <v>249</v>
      </c>
      <c r="I137" s="53" t="s">
        <v>291</v>
      </c>
      <c r="J137" s="53" t="s">
        <v>219</v>
      </c>
      <c r="K137" s="52" t="s">
        <v>177</v>
      </c>
      <c r="L137" s="54" t="n">
        <v>6999999</v>
      </c>
      <c r="M137" s="52" t="s">
        <v>220</v>
      </c>
      <c r="N137" s="52" t="s">
        <v>209</v>
      </c>
      <c r="O137" s="52" t="s">
        <v>210</v>
      </c>
      <c r="P137" s="53" t="s">
        <v>229</v>
      </c>
      <c r="Q137" s="52" t="s">
        <v>182</v>
      </c>
      <c r="R137" s="52" t="s">
        <v>231</v>
      </c>
      <c r="S137" s="52" t="n">
        <v>0</v>
      </c>
      <c r="T137" s="52" t="n">
        <v>1</v>
      </c>
      <c r="U137" s="52" t="n">
        <v>2</v>
      </c>
      <c r="V137" s="52" t="s">
        <v>184</v>
      </c>
      <c r="W137" s="52" t="n">
        <v>1</v>
      </c>
      <c r="X137" s="52" t="s">
        <v>243</v>
      </c>
    </row>
    <row r="138" customFormat="false" ht="15" hidden="false" customHeight="true" outlineLevel="0" collapsed="false">
      <c r="A138" s="49" t="s">
        <v>813</v>
      </c>
      <c r="B138" s="49" t="s">
        <v>169</v>
      </c>
      <c r="C138" s="50" t="s">
        <v>814</v>
      </c>
      <c r="D138" s="50" t="s">
        <v>815</v>
      </c>
      <c r="E138" s="50" t="s">
        <v>816</v>
      </c>
      <c r="F138" s="49" t="s">
        <v>173</v>
      </c>
      <c r="G138" s="49" t="n">
        <v>47</v>
      </c>
      <c r="H138" s="50" t="s">
        <v>217</v>
      </c>
      <c r="I138" s="50" t="s">
        <v>291</v>
      </c>
      <c r="J138" s="50" t="s">
        <v>219</v>
      </c>
      <c r="K138" s="49" t="s">
        <v>239</v>
      </c>
      <c r="L138" s="51" t="n">
        <v>8999999</v>
      </c>
      <c r="M138" s="49" t="s">
        <v>178</v>
      </c>
      <c r="N138" s="49" t="s">
        <v>179</v>
      </c>
      <c r="O138" s="49" t="s">
        <v>210</v>
      </c>
      <c r="P138" s="50" t="s">
        <v>320</v>
      </c>
      <c r="Q138" s="49" t="s">
        <v>242</v>
      </c>
      <c r="R138" s="49" t="s">
        <v>183</v>
      </c>
      <c r="S138" s="49" t="n">
        <v>75</v>
      </c>
      <c r="T138" s="49" t="n">
        <v>0</v>
      </c>
      <c r="U138" s="49" t="n">
        <v>3</v>
      </c>
      <c r="V138" s="49" t="s">
        <v>292</v>
      </c>
      <c r="W138" s="49" t="n">
        <v>2</v>
      </c>
      <c r="X138" s="49" t="s">
        <v>263</v>
      </c>
    </row>
    <row r="139" customFormat="false" ht="15" hidden="false" customHeight="true" outlineLevel="0" collapsed="false">
      <c r="A139" s="52" t="s">
        <v>817</v>
      </c>
      <c r="B139" s="52" t="s">
        <v>557</v>
      </c>
      <c r="C139" s="53" t="s">
        <v>818</v>
      </c>
      <c r="D139" s="53" t="s">
        <v>819</v>
      </c>
      <c r="E139" s="53" t="s">
        <v>820</v>
      </c>
      <c r="F139" s="52" t="s">
        <v>173</v>
      </c>
      <c r="G139" s="52" t="n">
        <v>41</v>
      </c>
      <c r="H139" s="53" t="s">
        <v>174</v>
      </c>
      <c r="I139" s="53" t="s">
        <v>291</v>
      </c>
      <c r="J139" s="53" t="s">
        <v>251</v>
      </c>
      <c r="K139" s="52" t="s">
        <v>177</v>
      </c>
      <c r="L139" s="54" t="n">
        <v>6999999</v>
      </c>
      <c r="M139" s="52" t="s">
        <v>196</v>
      </c>
      <c r="N139" s="52" t="s">
        <v>240</v>
      </c>
      <c r="O139" s="52" t="s">
        <v>221</v>
      </c>
      <c r="P139" s="53" t="s">
        <v>211</v>
      </c>
      <c r="Q139" s="52" t="s">
        <v>242</v>
      </c>
      <c r="R139" s="52" t="s">
        <v>199</v>
      </c>
      <c r="S139" s="52" t="n">
        <v>50</v>
      </c>
      <c r="T139" s="52" t="n">
        <v>0</v>
      </c>
      <c r="U139" s="52" t="n">
        <v>0</v>
      </c>
      <c r="V139" s="52" t="s">
        <v>232</v>
      </c>
      <c r="W139" s="52" t="n">
        <v>3</v>
      </c>
      <c r="X139" s="52" t="s">
        <v>243</v>
      </c>
    </row>
    <row r="140" customFormat="false" ht="15" hidden="false" customHeight="true" outlineLevel="0" collapsed="false">
      <c r="A140" s="49" t="s">
        <v>821</v>
      </c>
      <c r="B140" s="49" t="s">
        <v>282</v>
      </c>
      <c r="C140" s="50" t="s">
        <v>822</v>
      </c>
      <c r="D140" s="50" t="s">
        <v>823</v>
      </c>
      <c r="E140" s="50" t="s">
        <v>824</v>
      </c>
      <c r="F140" s="49" t="s">
        <v>173</v>
      </c>
      <c r="G140" s="49" t="n">
        <v>41</v>
      </c>
      <c r="H140" s="50" t="s">
        <v>249</v>
      </c>
      <c r="I140" s="50" t="s">
        <v>259</v>
      </c>
      <c r="J140" s="50" t="s">
        <v>251</v>
      </c>
      <c r="K140" s="49" t="s">
        <v>327</v>
      </c>
      <c r="L140" s="51" t="n">
        <v>13750000</v>
      </c>
      <c r="M140" s="49" t="s">
        <v>178</v>
      </c>
      <c r="N140" s="49" t="s">
        <v>112</v>
      </c>
      <c r="O140" s="49" t="s">
        <v>221</v>
      </c>
      <c r="P140" s="50" t="s">
        <v>241</v>
      </c>
      <c r="Q140" s="49" t="s">
        <v>230</v>
      </c>
      <c r="R140" s="49" t="s">
        <v>199</v>
      </c>
      <c r="S140" s="49" t="n">
        <v>50</v>
      </c>
      <c r="T140" s="49" t="n">
        <v>1</v>
      </c>
      <c r="U140" s="49" t="n">
        <v>1</v>
      </c>
      <c r="V140" s="49" t="s">
        <v>232</v>
      </c>
      <c r="W140" s="49" t="n">
        <v>1</v>
      </c>
      <c r="X140" s="49" t="s">
        <v>280</v>
      </c>
    </row>
    <row r="141" customFormat="false" ht="15" hidden="false" customHeight="true" outlineLevel="0" collapsed="false">
      <c r="A141" s="52" t="s">
        <v>825</v>
      </c>
      <c r="B141" s="52" t="s">
        <v>467</v>
      </c>
      <c r="C141" s="53" t="s">
        <v>826</v>
      </c>
      <c r="D141" s="53" t="s">
        <v>827</v>
      </c>
      <c r="E141" s="53" t="s">
        <v>828</v>
      </c>
      <c r="F141" s="52" t="s">
        <v>173</v>
      </c>
      <c r="G141" s="52" t="n">
        <v>53</v>
      </c>
      <c r="H141" s="53" t="s">
        <v>217</v>
      </c>
      <c r="I141" s="53" t="s">
        <v>175</v>
      </c>
      <c r="J141" s="53" t="s">
        <v>176</v>
      </c>
      <c r="K141" s="52" t="s">
        <v>373</v>
      </c>
      <c r="L141" s="54" t="n">
        <v>4499999</v>
      </c>
      <c r="M141" s="52" t="s">
        <v>178</v>
      </c>
      <c r="N141" s="52" t="s">
        <v>179</v>
      </c>
      <c r="O141" s="52" t="s">
        <v>197</v>
      </c>
      <c r="P141" s="53" t="s">
        <v>241</v>
      </c>
      <c r="Q141" s="52" t="s">
        <v>368</v>
      </c>
      <c r="R141" s="52" t="s">
        <v>199</v>
      </c>
      <c r="S141" s="52" t="n">
        <v>50</v>
      </c>
      <c r="T141" s="52" t="n">
        <v>0</v>
      </c>
      <c r="U141" s="52" t="n">
        <v>1</v>
      </c>
      <c r="V141" s="52" t="s">
        <v>232</v>
      </c>
      <c r="W141" s="52" t="n">
        <v>3</v>
      </c>
      <c r="X141" s="52" t="s">
        <v>280</v>
      </c>
    </row>
    <row r="142" customFormat="false" ht="15" hidden="false" customHeight="true" outlineLevel="0" collapsed="false">
      <c r="A142" s="49" t="s">
        <v>829</v>
      </c>
      <c r="B142" s="49" t="s">
        <v>187</v>
      </c>
      <c r="C142" s="50" t="s">
        <v>830</v>
      </c>
      <c r="D142" s="50" t="s">
        <v>831</v>
      </c>
      <c r="E142" s="50" t="s">
        <v>832</v>
      </c>
      <c r="F142" s="49" t="s">
        <v>173</v>
      </c>
      <c r="G142" s="49" t="n">
        <v>50</v>
      </c>
      <c r="H142" s="50" t="s">
        <v>207</v>
      </c>
      <c r="I142" s="50" t="s">
        <v>175</v>
      </c>
      <c r="J142" s="50" t="s">
        <v>194</v>
      </c>
      <c r="K142" s="49" t="s">
        <v>239</v>
      </c>
      <c r="L142" s="51" t="n">
        <v>8999999</v>
      </c>
      <c r="M142" s="49" t="s">
        <v>178</v>
      </c>
      <c r="N142" s="49" t="s">
        <v>388</v>
      </c>
      <c r="O142" s="49" t="s">
        <v>268</v>
      </c>
      <c r="P142" s="50" t="s">
        <v>229</v>
      </c>
      <c r="Q142" s="49" t="s">
        <v>230</v>
      </c>
      <c r="R142" s="49" t="s">
        <v>212</v>
      </c>
      <c r="S142" s="49" t="n">
        <v>100</v>
      </c>
      <c r="T142" s="49" t="n">
        <v>0</v>
      </c>
      <c r="U142" s="49" t="n">
        <v>2</v>
      </c>
      <c r="V142" s="49" t="s">
        <v>200</v>
      </c>
      <c r="W142" s="49" t="n">
        <v>4</v>
      </c>
      <c r="X142" s="49" t="s">
        <v>274</v>
      </c>
    </row>
    <row r="143" customFormat="false" ht="15" hidden="false" customHeight="true" outlineLevel="0" collapsed="false">
      <c r="A143" s="52" t="s">
        <v>833</v>
      </c>
      <c r="B143" s="52" t="s">
        <v>287</v>
      </c>
      <c r="C143" s="53" t="s">
        <v>834</v>
      </c>
      <c r="D143" s="53" t="s">
        <v>835</v>
      </c>
      <c r="E143" s="53" t="s">
        <v>836</v>
      </c>
      <c r="F143" s="52" t="s">
        <v>173</v>
      </c>
      <c r="G143" s="52" t="n">
        <v>46</v>
      </c>
      <c r="H143" s="53" t="s">
        <v>192</v>
      </c>
      <c r="I143" s="53" t="s">
        <v>175</v>
      </c>
      <c r="J143" s="53" t="s">
        <v>251</v>
      </c>
      <c r="K143" s="52" t="s">
        <v>239</v>
      </c>
      <c r="L143" s="54" t="n">
        <v>8999999</v>
      </c>
      <c r="M143" s="52" t="s">
        <v>196</v>
      </c>
      <c r="N143" s="52" t="s">
        <v>240</v>
      </c>
      <c r="O143" s="52" t="s">
        <v>197</v>
      </c>
      <c r="P143" s="53" t="s">
        <v>229</v>
      </c>
      <c r="Q143" s="52" t="s">
        <v>182</v>
      </c>
      <c r="R143" s="52" t="s">
        <v>183</v>
      </c>
      <c r="S143" s="52" t="n">
        <v>0</v>
      </c>
      <c r="T143" s="52" t="n">
        <v>0</v>
      </c>
      <c r="U143" s="52" t="n">
        <v>5</v>
      </c>
      <c r="V143" s="52" t="s">
        <v>200</v>
      </c>
      <c r="W143" s="52" t="n">
        <v>3</v>
      </c>
      <c r="X143" s="52" t="s">
        <v>185</v>
      </c>
    </row>
    <row r="144" customFormat="false" ht="15" hidden="false" customHeight="true" outlineLevel="0" collapsed="false">
      <c r="A144" s="49" t="s">
        <v>837</v>
      </c>
      <c r="B144" s="49" t="s">
        <v>359</v>
      </c>
      <c r="C144" s="50" t="s">
        <v>838</v>
      </c>
      <c r="D144" s="50" t="s">
        <v>839</v>
      </c>
      <c r="E144" s="50" t="s">
        <v>840</v>
      </c>
      <c r="F144" s="49" t="s">
        <v>173</v>
      </c>
      <c r="G144" s="49" t="n">
        <v>41</v>
      </c>
      <c r="H144" s="50" t="s">
        <v>174</v>
      </c>
      <c r="I144" s="50" t="s">
        <v>218</v>
      </c>
      <c r="J144" s="50" t="s">
        <v>219</v>
      </c>
      <c r="K144" s="49" t="s">
        <v>239</v>
      </c>
      <c r="L144" s="51" t="n">
        <v>8999999</v>
      </c>
      <c r="M144" s="49" t="s">
        <v>262</v>
      </c>
      <c r="N144" s="49" t="s">
        <v>179</v>
      </c>
      <c r="O144" s="49" t="s">
        <v>221</v>
      </c>
      <c r="P144" s="50" t="s">
        <v>211</v>
      </c>
      <c r="Q144" s="49" t="s">
        <v>368</v>
      </c>
      <c r="R144" s="49" t="s">
        <v>231</v>
      </c>
      <c r="S144" s="49" t="n">
        <v>0</v>
      </c>
      <c r="T144" s="49" t="n">
        <v>0</v>
      </c>
      <c r="U144" s="49" t="n">
        <v>1</v>
      </c>
      <c r="V144" s="49" t="s">
        <v>232</v>
      </c>
      <c r="W144" s="49" t="n">
        <v>1</v>
      </c>
      <c r="X144" s="49" t="s">
        <v>201</v>
      </c>
    </row>
    <row r="145" customFormat="false" ht="15" hidden="false" customHeight="true" outlineLevel="0" collapsed="false">
      <c r="A145" s="52" t="s">
        <v>841</v>
      </c>
      <c r="B145" s="52" t="s">
        <v>529</v>
      </c>
      <c r="C145" s="53" t="s">
        <v>842</v>
      </c>
      <c r="D145" s="53" t="s">
        <v>843</v>
      </c>
      <c r="E145" s="53" t="s">
        <v>844</v>
      </c>
      <c r="F145" s="52" t="s">
        <v>191</v>
      </c>
      <c r="G145" s="52" t="n">
        <v>38</v>
      </c>
      <c r="H145" s="53" t="s">
        <v>258</v>
      </c>
      <c r="I145" s="53" t="s">
        <v>218</v>
      </c>
      <c r="J145" s="53" t="s">
        <v>219</v>
      </c>
      <c r="K145" s="52" t="s">
        <v>261</v>
      </c>
      <c r="L145" s="54" t="n">
        <v>0</v>
      </c>
      <c r="M145" s="52" t="s">
        <v>178</v>
      </c>
      <c r="N145" s="52" t="s">
        <v>179</v>
      </c>
      <c r="O145" s="52" t="s">
        <v>210</v>
      </c>
      <c r="P145" s="53" t="s">
        <v>241</v>
      </c>
      <c r="Q145" s="52" t="s">
        <v>182</v>
      </c>
      <c r="R145" s="52" t="s">
        <v>183</v>
      </c>
      <c r="S145" s="52" t="n">
        <v>0</v>
      </c>
      <c r="T145" s="52" t="n">
        <v>1</v>
      </c>
      <c r="U145" s="52" t="n">
        <v>0</v>
      </c>
      <c r="V145" s="52" t="s">
        <v>292</v>
      </c>
      <c r="W145" s="52" t="n">
        <v>3</v>
      </c>
      <c r="X145" s="52" t="s">
        <v>243</v>
      </c>
    </row>
    <row r="146" customFormat="false" ht="15" hidden="false" customHeight="true" outlineLevel="0" collapsed="false">
      <c r="A146" s="49" t="s">
        <v>845</v>
      </c>
      <c r="B146" s="49" t="s">
        <v>342</v>
      </c>
      <c r="C146" s="50" t="s">
        <v>422</v>
      </c>
      <c r="D146" s="50" t="s">
        <v>846</v>
      </c>
      <c r="E146" s="50" t="s">
        <v>847</v>
      </c>
      <c r="F146" s="49" t="s">
        <v>173</v>
      </c>
      <c r="G146" s="49" t="n">
        <v>57</v>
      </c>
      <c r="H146" s="50" t="s">
        <v>217</v>
      </c>
      <c r="I146" s="50" t="s">
        <v>175</v>
      </c>
      <c r="J146" s="50" t="s">
        <v>251</v>
      </c>
      <c r="K146" s="49" t="s">
        <v>177</v>
      </c>
      <c r="L146" s="51" t="n">
        <v>6999999</v>
      </c>
      <c r="M146" s="49" t="s">
        <v>178</v>
      </c>
      <c r="N146" s="49" t="s">
        <v>240</v>
      </c>
      <c r="O146" s="49" t="s">
        <v>221</v>
      </c>
      <c r="P146" s="50" t="s">
        <v>241</v>
      </c>
      <c r="Q146" s="49" t="s">
        <v>230</v>
      </c>
      <c r="R146" s="49" t="s">
        <v>199</v>
      </c>
      <c r="S146" s="49" t="n">
        <v>75</v>
      </c>
      <c r="T146" s="49" t="n">
        <v>1</v>
      </c>
      <c r="U146" s="49" t="n">
        <v>5</v>
      </c>
      <c r="V146" s="49" t="s">
        <v>232</v>
      </c>
      <c r="W146" s="49" t="n">
        <v>4</v>
      </c>
      <c r="X146" s="49" t="s">
        <v>280</v>
      </c>
    </row>
    <row r="147" customFormat="false" ht="15" hidden="false" customHeight="true" outlineLevel="0" collapsed="false">
      <c r="A147" s="52" t="s">
        <v>848</v>
      </c>
      <c r="B147" s="52" t="s">
        <v>454</v>
      </c>
      <c r="C147" s="53" t="s">
        <v>360</v>
      </c>
      <c r="D147" s="53" t="s">
        <v>849</v>
      </c>
      <c r="E147" s="53" t="s">
        <v>850</v>
      </c>
      <c r="F147" s="52" t="s">
        <v>173</v>
      </c>
      <c r="G147" s="52" t="n">
        <v>34</v>
      </c>
      <c r="H147" s="53" t="s">
        <v>249</v>
      </c>
      <c r="I147" s="53" t="s">
        <v>326</v>
      </c>
      <c r="J147" s="53" t="s">
        <v>176</v>
      </c>
      <c r="K147" s="52" t="s">
        <v>373</v>
      </c>
      <c r="L147" s="54" t="n">
        <v>4499999</v>
      </c>
      <c r="M147" s="52" t="s">
        <v>196</v>
      </c>
      <c r="N147" s="52" t="s">
        <v>112</v>
      </c>
      <c r="O147" s="52" t="s">
        <v>180</v>
      </c>
      <c r="P147" s="53" t="s">
        <v>211</v>
      </c>
      <c r="Q147" s="52" t="s">
        <v>182</v>
      </c>
      <c r="R147" s="52" t="s">
        <v>183</v>
      </c>
      <c r="S147" s="52" t="n">
        <v>50</v>
      </c>
      <c r="T147" s="52" t="n">
        <v>1</v>
      </c>
      <c r="U147" s="52" t="n">
        <v>1</v>
      </c>
      <c r="V147" s="52" t="s">
        <v>184</v>
      </c>
      <c r="W147" s="52" t="n">
        <v>2</v>
      </c>
      <c r="X147" s="52" t="s">
        <v>274</v>
      </c>
    </row>
    <row r="148" customFormat="false" ht="15" hidden="false" customHeight="true" outlineLevel="0" collapsed="false">
      <c r="A148" s="49" t="s">
        <v>851</v>
      </c>
      <c r="B148" s="49" t="s">
        <v>300</v>
      </c>
      <c r="C148" s="50" t="s">
        <v>852</v>
      </c>
      <c r="D148" s="50" t="s">
        <v>853</v>
      </c>
      <c r="E148" s="50" t="s">
        <v>854</v>
      </c>
      <c r="F148" s="49" t="s">
        <v>191</v>
      </c>
      <c r="G148" s="49" t="n">
        <v>30</v>
      </c>
      <c r="H148" s="50" t="s">
        <v>192</v>
      </c>
      <c r="I148" s="50" t="s">
        <v>175</v>
      </c>
      <c r="J148" s="50" t="s">
        <v>176</v>
      </c>
      <c r="K148" s="49" t="s">
        <v>195</v>
      </c>
      <c r="L148" s="51" t="n">
        <v>11249999</v>
      </c>
      <c r="M148" s="49" t="s">
        <v>220</v>
      </c>
      <c r="N148" s="49" t="s">
        <v>240</v>
      </c>
      <c r="O148" s="49" t="s">
        <v>197</v>
      </c>
      <c r="P148" s="50" t="s">
        <v>211</v>
      </c>
      <c r="Q148" s="49" t="s">
        <v>242</v>
      </c>
      <c r="R148" s="49" t="s">
        <v>212</v>
      </c>
      <c r="S148" s="49" t="n">
        <v>0</v>
      </c>
      <c r="T148" s="49" t="n">
        <v>0</v>
      </c>
      <c r="U148" s="49" t="n">
        <v>1</v>
      </c>
      <c r="V148" s="49" t="s">
        <v>200</v>
      </c>
      <c r="W148" s="49" t="n">
        <v>3</v>
      </c>
      <c r="X148" s="49" t="s">
        <v>280</v>
      </c>
    </row>
    <row r="149" customFormat="false" ht="15" hidden="false" customHeight="true" outlineLevel="0" collapsed="false">
      <c r="A149" s="52" t="s">
        <v>855</v>
      </c>
      <c r="B149" s="52" t="s">
        <v>398</v>
      </c>
      <c r="C149" s="53" t="s">
        <v>856</v>
      </c>
      <c r="D149" s="53" t="s">
        <v>857</v>
      </c>
      <c r="E149" s="53" t="s">
        <v>858</v>
      </c>
      <c r="F149" s="52" t="s">
        <v>173</v>
      </c>
      <c r="G149" s="52" t="n">
        <v>31</v>
      </c>
      <c r="H149" s="53" t="s">
        <v>499</v>
      </c>
      <c r="I149" s="53" t="s">
        <v>291</v>
      </c>
      <c r="J149" s="53" t="s">
        <v>176</v>
      </c>
      <c r="K149" s="52" t="s">
        <v>239</v>
      </c>
      <c r="L149" s="54" t="n">
        <v>8999999</v>
      </c>
      <c r="M149" s="52" t="s">
        <v>196</v>
      </c>
      <c r="N149" s="52" t="s">
        <v>388</v>
      </c>
      <c r="O149" s="52" t="s">
        <v>197</v>
      </c>
      <c r="P149" s="53" t="s">
        <v>252</v>
      </c>
      <c r="Q149" s="52" t="s">
        <v>182</v>
      </c>
      <c r="R149" s="52" t="s">
        <v>183</v>
      </c>
      <c r="S149" s="52" t="n">
        <v>0</v>
      </c>
      <c r="T149" s="52" t="n">
        <v>2</v>
      </c>
      <c r="U149" s="52" t="n">
        <v>1</v>
      </c>
      <c r="V149" s="52" t="s">
        <v>200</v>
      </c>
      <c r="W149" s="52" t="n">
        <v>3</v>
      </c>
      <c r="X149" s="52" t="s">
        <v>243</v>
      </c>
    </row>
    <row r="150" customFormat="false" ht="15" hidden="false" customHeight="true" outlineLevel="0" collapsed="false">
      <c r="A150" s="49" t="s">
        <v>859</v>
      </c>
      <c r="B150" s="49" t="s">
        <v>322</v>
      </c>
      <c r="C150" s="50" t="s">
        <v>860</v>
      </c>
      <c r="D150" s="50" t="s">
        <v>861</v>
      </c>
      <c r="E150" s="50" t="s">
        <v>862</v>
      </c>
      <c r="F150" s="49" t="s">
        <v>173</v>
      </c>
      <c r="G150" s="49" t="n">
        <v>38</v>
      </c>
      <c r="H150" s="50" t="s">
        <v>363</v>
      </c>
      <c r="I150" s="50" t="s">
        <v>291</v>
      </c>
      <c r="J150" s="50" t="s">
        <v>194</v>
      </c>
      <c r="K150" s="49" t="s">
        <v>239</v>
      </c>
      <c r="L150" s="51" t="n">
        <v>8999999</v>
      </c>
      <c r="M150" s="49" t="s">
        <v>220</v>
      </c>
      <c r="N150" s="49" t="s">
        <v>179</v>
      </c>
      <c r="O150" s="49" t="s">
        <v>268</v>
      </c>
      <c r="P150" s="50" t="s">
        <v>320</v>
      </c>
      <c r="Q150" s="49" t="s">
        <v>230</v>
      </c>
      <c r="R150" s="49" t="s">
        <v>199</v>
      </c>
      <c r="S150" s="49" t="n">
        <v>25</v>
      </c>
      <c r="T150" s="49" t="n">
        <v>0</v>
      </c>
      <c r="U150" s="49" t="n">
        <v>1</v>
      </c>
      <c r="V150" s="49" t="s">
        <v>184</v>
      </c>
      <c r="W150" s="49" t="n">
        <v>1</v>
      </c>
      <c r="X150" s="49" t="s">
        <v>185</v>
      </c>
    </row>
    <row r="151" customFormat="false" ht="15" hidden="false" customHeight="true" outlineLevel="0" collapsed="false">
      <c r="A151" s="52" t="s">
        <v>863</v>
      </c>
      <c r="B151" s="52" t="s">
        <v>583</v>
      </c>
      <c r="C151" s="53" t="s">
        <v>864</v>
      </c>
      <c r="D151" s="53" t="s">
        <v>865</v>
      </c>
      <c r="E151" s="53" t="s">
        <v>866</v>
      </c>
      <c r="F151" s="52" t="s">
        <v>173</v>
      </c>
      <c r="G151" s="52" t="n">
        <v>30</v>
      </c>
      <c r="H151" s="53" t="s">
        <v>174</v>
      </c>
      <c r="I151" s="53" t="s">
        <v>218</v>
      </c>
      <c r="J151" s="53" t="s">
        <v>219</v>
      </c>
      <c r="K151" s="52" t="s">
        <v>177</v>
      </c>
      <c r="L151" s="54" t="n">
        <v>6999999</v>
      </c>
      <c r="M151" s="52" t="s">
        <v>220</v>
      </c>
      <c r="N151" s="52" t="s">
        <v>209</v>
      </c>
      <c r="O151" s="52" t="s">
        <v>210</v>
      </c>
      <c r="P151" s="53" t="s">
        <v>229</v>
      </c>
      <c r="Q151" s="52" t="s">
        <v>182</v>
      </c>
      <c r="R151" s="52" t="s">
        <v>183</v>
      </c>
      <c r="S151" s="52" t="n">
        <v>25</v>
      </c>
      <c r="T151" s="52" t="n">
        <v>1</v>
      </c>
      <c r="U151" s="52" t="n">
        <v>2</v>
      </c>
      <c r="V151" s="52" t="s">
        <v>232</v>
      </c>
      <c r="W151" s="52" t="n">
        <v>1</v>
      </c>
      <c r="X151" s="52" t="s">
        <v>274</v>
      </c>
    </row>
    <row r="152" customFormat="false" ht="15" hidden="false" customHeight="true" outlineLevel="0" collapsed="false">
      <c r="A152" s="49" t="s">
        <v>867</v>
      </c>
      <c r="B152" s="49" t="s">
        <v>342</v>
      </c>
      <c r="C152" s="50" t="s">
        <v>868</v>
      </c>
      <c r="D152" s="50" t="s">
        <v>869</v>
      </c>
      <c r="E152" s="50" t="s">
        <v>870</v>
      </c>
      <c r="F152" s="49" t="s">
        <v>173</v>
      </c>
      <c r="G152" s="49" t="n">
        <v>33</v>
      </c>
      <c r="H152" s="50" t="s">
        <v>249</v>
      </c>
      <c r="I152" s="50" t="s">
        <v>291</v>
      </c>
      <c r="J152" s="50" t="s">
        <v>176</v>
      </c>
      <c r="K152" s="49" t="s">
        <v>373</v>
      </c>
      <c r="L152" s="51" t="n">
        <v>4499999</v>
      </c>
      <c r="M152" s="49" t="s">
        <v>178</v>
      </c>
      <c r="N152" s="49" t="s">
        <v>112</v>
      </c>
      <c r="O152" s="49" t="s">
        <v>197</v>
      </c>
      <c r="P152" s="50" t="s">
        <v>229</v>
      </c>
      <c r="Q152" s="49" t="s">
        <v>182</v>
      </c>
      <c r="R152" s="49" t="s">
        <v>212</v>
      </c>
      <c r="S152" s="49" t="n">
        <v>25</v>
      </c>
      <c r="T152" s="49" t="n">
        <v>0</v>
      </c>
      <c r="U152" s="49" t="n">
        <v>1</v>
      </c>
      <c r="V152" s="49" t="s">
        <v>232</v>
      </c>
      <c r="W152" s="49" t="n">
        <v>5</v>
      </c>
      <c r="X152" s="49" t="s">
        <v>243</v>
      </c>
    </row>
    <row r="153" customFormat="false" ht="15" hidden="false" customHeight="true" outlineLevel="0" collapsed="false">
      <c r="A153" s="52" t="s">
        <v>871</v>
      </c>
      <c r="B153" s="52" t="s">
        <v>359</v>
      </c>
      <c r="C153" s="53" t="s">
        <v>872</v>
      </c>
      <c r="D153" s="53" t="s">
        <v>873</v>
      </c>
      <c r="E153" s="53" t="s">
        <v>874</v>
      </c>
      <c r="F153" s="52" t="s">
        <v>191</v>
      </c>
      <c r="G153" s="52" t="n">
        <v>37</v>
      </c>
      <c r="H153" s="53" t="s">
        <v>207</v>
      </c>
      <c r="I153" s="53" t="s">
        <v>291</v>
      </c>
      <c r="J153" s="53" t="s">
        <v>260</v>
      </c>
      <c r="K153" s="52" t="s">
        <v>195</v>
      </c>
      <c r="L153" s="54" t="n">
        <v>11249999</v>
      </c>
      <c r="M153" s="52" t="s">
        <v>178</v>
      </c>
      <c r="N153" s="52" t="s">
        <v>209</v>
      </c>
      <c r="O153" s="52" t="s">
        <v>221</v>
      </c>
      <c r="P153" s="53" t="s">
        <v>181</v>
      </c>
      <c r="Q153" s="52" t="s">
        <v>182</v>
      </c>
      <c r="R153" s="52" t="s">
        <v>231</v>
      </c>
      <c r="S153" s="52" t="n">
        <v>25</v>
      </c>
      <c r="T153" s="52" t="n">
        <v>1</v>
      </c>
      <c r="U153" s="52" t="n">
        <v>1</v>
      </c>
      <c r="V153" s="52" t="s">
        <v>184</v>
      </c>
      <c r="W153" s="52" t="n">
        <v>2</v>
      </c>
      <c r="X153" s="52" t="s">
        <v>263</v>
      </c>
    </row>
    <row r="154" customFormat="false" ht="15" hidden="false" customHeight="true" outlineLevel="0" collapsed="false">
      <c r="A154" s="49" t="s">
        <v>875</v>
      </c>
      <c r="B154" s="49" t="s">
        <v>467</v>
      </c>
      <c r="C154" s="50" t="s">
        <v>876</v>
      </c>
      <c r="D154" s="50" t="s">
        <v>877</v>
      </c>
      <c r="E154" s="50" t="s">
        <v>878</v>
      </c>
      <c r="F154" s="49" t="s">
        <v>173</v>
      </c>
      <c r="G154" s="49" t="n">
        <v>32</v>
      </c>
      <c r="H154" s="50" t="s">
        <v>249</v>
      </c>
      <c r="I154" s="50" t="s">
        <v>291</v>
      </c>
      <c r="J154" s="50" t="s">
        <v>194</v>
      </c>
      <c r="K154" s="49" t="s">
        <v>327</v>
      </c>
      <c r="L154" s="51" t="n">
        <v>13750000</v>
      </c>
      <c r="M154" s="49" t="s">
        <v>220</v>
      </c>
      <c r="N154" s="49" t="s">
        <v>209</v>
      </c>
      <c r="O154" s="49" t="s">
        <v>197</v>
      </c>
      <c r="P154" s="50" t="s">
        <v>241</v>
      </c>
      <c r="Q154" s="49" t="s">
        <v>182</v>
      </c>
      <c r="R154" s="49" t="s">
        <v>199</v>
      </c>
      <c r="S154" s="49" t="n">
        <v>0</v>
      </c>
      <c r="T154" s="49" t="n">
        <v>0</v>
      </c>
      <c r="U154" s="49" t="n">
        <v>3</v>
      </c>
      <c r="V154" s="49" t="s">
        <v>184</v>
      </c>
      <c r="W154" s="49" t="n">
        <v>5</v>
      </c>
      <c r="X154" s="49" t="s">
        <v>222</v>
      </c>
    </row>
    <row r="155" customFormat="false" ht="15" hidden="false" customHeight="true" outlineLevel="0" collapsed="false">
      <c r="A155" s="52" t="s">
        <v>879</v>
      </c>
      <c r="B155" s="52" t="s">
        <v>570</v>
      </c>
      <c r="C155" s="53" t="s">
        <v>880</v>
      </c>
      <c r="D155" s="53" t="s">
        <v>881</v>
      </c>
      <c r="E155" s="53" t="s">
        <v>882</v>
      </c>
      <c r="F155" s="52" t="s">
        <v>173</v>
      </c>
      <c r="G155" s="52" t="n">
        <v>37</v>
      </c>
      <c r="H155" s="53" t="s">
        <v>258</v>
      </c>
      <c r="I155" s="53" t="s">
        <v>238</v>
      </c>
      <c r="J155" s="53" t="s">
        <v>251</v>
      </c>
      <c r="K155" s="52" t="s">
        <v>373</v>
      </c>
      <c r="L155" s="54" t="n">
        <v>4499999</v>
      </c>
      <c r="M155" s="52" t="s">
        <v>220</v>
      </c>
      <c r="N155" s="52" t="s">
        <v>388</v>
      </c>
      <c r="O155" s="52" t="s">
        <v>197</v>
      </c>
      <c r="P155" s="53" t="s">
        <v>181</v>
      </c>
      <c r="Q155" s="52" t="s">
        <v>182</v>
      </c>
      <c r="R155" s="52" t="s">
        <v>183</v>
      </c>
      <c r="S155" s="52" t="n">
        <v>50</v>
      </c>
      <c r="T155" s="52" t="n">
        <v>0</v>
      </c>
      <c r="U155" s="52" t="n">
        <v>2</v>
      </c>
      <c r="V155" s="52" t="s">
        <v>232</v>
      </c>
      <c r="W155" s="52" t="n">
        <v>2</v>
      </c>
      <c r="X155" s="52" t="s">
        <v>185</v>
      </c>
    </row>
    <row r="156" customFormat="false" ht="15" hidden="false" customHeight="true" outlineLevel="0" collapsed="false">
      <c r="A156" s="49" t="s">
        <v>883</v>
      </c>
      <c r="B156" s="49" t="s">
        <v>398</v>
      </c>
      <c r="C156" s="50" t="s">
        <v>884</v>
      </c>
      <c r="D156" s="50" t="s">
        <v>885</v>
      </c>
      <c r="E156" s="50" t="s">
        <v>886</v>
      </c>
      <c r="F156" s="49" t="s">
        <v>173</v>
      </c>
      <c r="G156" s="49" t="n">
        <v>42</v>
      </c>
      <c r="H156" s="50" t="s">
        <v>249</v>
      </c>
      <c r="I156" s="50" t="s">
        <v>250</v>
      </c>
      <c r="J156" s="50" t="s">
        <v>194</v>
      </c>
      <c r="K156" s="49" t="s">
        <v>239</v>
      </c>
      <c r="L156" s="51" t="n">
        <v>8999999</v>
      </c>
      <c r="M156" s="49" t="s">
        <v>196</v>
      </c>
      <c r="N156" s="49" t="s">
        <v>209</v>
      </c>
      <c r="O156" s="49" t="s">
        <v>268</v>
      </c>
      <c r="P156" s="50" t="s">
        <v>241</v>
      </c>
      <c r="Q156" s="49" t="s">
        <v>182</v>
      </c>
      <c r="R156" s="49" t="s">
        <v>212</v>
      </c>
      <c r="S156" s="49" t="n">
        <v>0</v>
      </c>
      <c r="T156" s="49" t="n">
        <v>0</v>
      </c>
      <c r="U156" s="49" t="n">
        <v>1</v>
      </c>
      <c r="V156" s="49" t="s">
        <v>200</v>
      </c>
      <c r="W156" s="49" t="n">
        <v>3</v>
      </c>
      <c r="X156" s="49" t="s">
        <v>263</v>
      </c>
    </row>
    <row r="157" customFormat="false" ht="15" hidden="false" customHeight="true" outlineLevel="0" collapsed="false">
      <c r="A157" s="52" t="s">
        <v>887</v>
      </c>
      <c r="B157" s="52" t="s">
        <v>187</v>
      </c>
      <c r="C157" s="53" t="s">
        <v>888</v>
      </c>
      <c r="D157" s="53" t="s">
        <v>889</v>
      </c>
      <c r="E157" s="53" t="s">
        <v>890</v>
      </c>
      <c r="F157" s="52" t="s">
        <v>173</v>
      </c>
      <c r="G157" s="52" t="n">
        <v>43</v>
      </c>
      <c r="H157" s="53" t="s">
        <v>174</v>
      </c>
      <c r="I157" s="53" t="s">
        <v>175</v>
      </c>
      <c r="J157" s="53" t="s">
        <v>194</v>
      </c>
      <c r="K157" s="52" t="s">
        <v>239</v>
      </c>
      <c r="L157" s="54" t="n">
        <v>8999999</v>
      </c>
      <c r="M157" s="52" t="s">
        <v>178</v>
      </c>
      <c r="N157" s="52" t="s">
        <v>112</v>
      </c>
      <c r="O157" s="52" t="s">
        <v>210</v>
      </c>
      <c r="P157" s="53" t="s">
        <v>273</v>
      </c>
      <c r="Q157" s="52" t="s">
        <v>368</v>
      </c>
      <c r="R157" s="52" t="s">
        <v>212</v>
      </c>
      <c r="S157" s="52" t="n">
        <v>50</v>
      </c>
      <c r="T157" s="52" t="n">
        <v>2</v>
      </c>
      <c r="U157" s="52" t="n">
        <v>1</v>
      </c>
      <c r="V157" s="52" t="s">
        <v>184</v>
      </c>
      <c r="W157" s="52" t="n">
        <v>3</v>
      </c>
      <c r="X157" s="52" t="s">
        <v>185</v>
      </c>
    </row>
    <row r="158" customFormat="false" ht="15" hidden="false" customHeight="true" outlineLevel="0" collapsed="false">
      <c r="A158" s="49" t="s">
        <v>891</v>
      </c>
      <c r="B158" s="49" t="s">
        <v>359</v>
      </c>
      <c r="C158" s="50" t="s">
        <v>892</v>
      </c>
      <c r="D158" s="50" t="s">
        <v>893</v>
      </c>
      <c r="E158" s="50" t="s">
        <v>894</v>
      </c>
      <c r="F158" s="49" t="s">
        <v>173</v>
      </c>
      <c r="G158" s="49" t="n">
        <v>36</v>
      </c>
      <c r="H158" s="50" t="s">
        <v>249</v>
      </c>
      <c r="I158" s="50" t="s">
        <v>218</v>
      </c>
      <c r="J158" s="50" t="s">
        <v>194</v>
      </c>
      <c r="K158" s="49" t="s">
        <v>208</v>
      </c>
      <c r="L158" s="51" t="n">
        <v>20000000</v>
      </c>
      <c r="M158" s="49" t="s">
        <v>220</v>
      </c>
      <c r="N158" s="49" t="s">
        <v>209</v>
      </c>
      <c r="O158" s="49" t="s">
        <v>197</v>
      </c>
      <c r="P158" s="50" t="s">
        <v>229</v>
      </c>
      <c r="Q158" s="49" t="s">
        <v>230</v>
      </c>
      <c r="R158" s="49" t="s">
        <v>212</v>
      </c>
      <c r="S158" s="49" t="n">
        <v>75</v>
      </c>
      <c r="T158" s="49" t="n">
        <v>0</v>
      </c>
      <c r="U158" s="49" t="n">
        <v>2</v>
      </c>
      <c r="V158" s="49" t="s">
        <v>232</v>
      </c>
      <c r="W158" s="49" t="n">
        <v>2</v>
      </c>
      <c r="X158" s="49" t="s">
        <v>274</v>
      </c>
    </row>
    <row r="159" customFormat="false" ht="15" hidden="false" customHeight="true" outlineLevel="0" collapsed="false">
      <c r="A159" s="52" t="s">
        <v>895</v>
      </c>
      <c r="B159" s="52" t="s">
        <v>234</v>
      </c>
      <c r="C159" s="53" t="s">
        <v>484</v>
      </c>
      <c r="D159" s="53" t="s">
        <v>896</v>
      </c>
      <c r="E159" s="53" t="s">
        <v>897</v>
      </c>
      <c r="F159" s="52" t="s">
        <v>173</v>
      </c>
      <c r="G159" s="52" t="n">
        <v>26</v>
      </c>
      <c r="H159" s="53" t="s">
        <v>192</v>
      </c>
      <c r="I159" s="53" t="s">
        <v>259</v>
      </c>
      <c r="J159" s="53" t="s">
        <v>219</v>
      </c>
      <c r="K159" s="52" t="s">
        <v>239</v>
      </c>
      <c r="L159" s="54" t="n">
        <v>8999999</v>
      </c>
      <c r="M159" s="52" t="s">
        <v>178</v>
      </c>
      <c r="N159" s="52" t="s">
        <v>240</v>
      </c>
      <c r="O159" s="52" t="s">
        <v>268</v>
      </c>
      <c r="P159" s="53" t="s">
        <v>273</v>
      </c>
      <c r="Q159" s="52" t="s">
        <v>182</v>
      </c>
      <c r="R159" s="52" t="s">
        <v>231</v>
      </c>
      <c r="S159" s="52" t="n">
        <v>0</v>
      </c>
      <c r="T159" s="52" t="n">
        <v>0</v>
      </c>
      <c r="U159" s="52" t="n">
        <v>5</v>
      </c>
      <c r="V159" s="52" t="s">
        <v>292</v>
      </c>
      <c r="W159" s="52" t="n">
        <v>4</v>
      </c>
      <c r="X159" s="52" t="s">
        <v>298</v>
      </c>
    </row>
    <row r="160" customFormat="false" ht="15" hidden="false" customHeight="true" outlineLevel="0" collapsed="false">
      <c r="A160" s="49" t="s">
        <v>898</v>
      </c>
      <c r="B160" s="49" t="s">
        <v>467</v>
      </c>
      <c r="C160" s="50" t="s">
        <v>899</v>
      </c>
      <c r="D160" s="50" t="s">
        <v>900</v>
      </c>
      <c r="E160" s="50" t="s">
        <v>901</v>
      </c>
      <c r="F160" s="49" t="s">
        <v>173</v>
      </c>
      <c r="G160" s="49" t="n">
        <v>40</v>
      </c>
      <c r="H160" s="50" t="s">
        <v>207</v>
      </c>
      <c r="I160" s="50" t="s">
        <v>193</v>
      </c>
      <c r="J160" s="50" t="s">
        <v>251</v>
      </c>
      <c r="K160" s="49" t="s">
        <v>373</v>
      </c>
      <c r="L160" s="51" t="n">
        <v>4499999</v>
      </c>
      <c r="M160" s="49" t="s">
        <v>196</v>
      </c>
      <c r="N160" s="49" t="s">
        <v>209</v>
      </c>
      <c r="O160" s="49" t="s">
        <v>268</v>
      </c>
      <c r="P160" s="50" t="s">
        <v>252</v>
      </c>
      <c r="Q160" s="49" t="s">
        <v>230</v>
      </c>
      <c r="R160" s="49" t="s">
        <v>183</v>
      </c>
      <c r="S160" s="49" t="n">
        <v>95</v>
      </c>
      <c r="T160" s="49" t="n">
        <v>1</v>
      </c>
      <c r="U160" s="49" t="n">
        <v>1</v>
      </c>
      <c r="V160" s="49" t="s">
        <v>232</v>
      </c>
      <c r="W160" s="49" t="n">
        <v>2</v>
      </c>
      <c r="X160" s="49" t="s">
        <v>201</v>
      </c>
    </row>
    <row r="161" customFormat="false" ht="15" hidden="false" customHeight="true" outlineLevel="0" collapsed="false">
      <c r="A161" s="52" t="s">
        <v>902</v>
      </c>
      <c r="B161" s="52" t="s">
        <v>583</v>
      </c>
      <c r="C161" s="53" t="s">
        <v>903</v>
      </c>
      <c r="D161" s="53" t="s">
        <v>904</v>
      </c>
      <c r="E161" s="53" t="s">
        <v>905</v>
      </c>
      <c r="F161" s="52" t="s">
        <v>173</v>
      </c>
      <c r="G161" s="52" t="n">
        <v>38</v>
      </c>
      <c r="H161" s="53" t="s">
        <v>207</v>
      </c>
      <c r="I161" s="53" t="s">
        <v>175</v>
      </c>
      <c r="J161" s="53" t="s">
        <v>260</v>
      </c>
      <c r="K161" s="52" t="s">
        <v>239</v>
      </c>
      <c r="L161" s="54" t="n">
        <v>8999999</v>
      </c>
      <c r="M161" s="52" t="s">
        <v>262</v>
      </c>
      <c r="N161" s="52" t="s">
        <v>179</v>
      </c>
      <c r="O161" s="52" t="s">
        <v>210</v>
      </c>
      <c r="P161" s="53" t="s">
        <v>320</v>
      </c>
      <c r="Q161" s="52" t="s">
        <v>182</v>
      </c>
      <c r="R161" s="52" t="s">
        <v>212</v>
      </c>
      <c r="S161" s="52" t="n">
        <v>25</v>
      </c>
      <c r="T161" s="52" t="n">
        <v>1</v>
      </c>
      <c r="U161" s="52" t="n">
        <v>0</v>
      </c>
      <c r="V161" s="52" t="s">
        <v>184</v>
      </c>
      <c r="W161" s="52" t="n">
        <v>2</v>
      </c>
      <c r="X161" s="52" t="s">
        <v>222</v>
      </c>
    </row>
    <row r="162" customFormat="false" ht="15" hidden="false" customHeight="true" outlineLevel="0" collapsed="false">
      <c r="A162" s="49" t="s">
        <v>906</v>
      </c>
      <c r="B162" s="49" t="s">
        <v>342</v>
      </c>
      <c r="C162" s="50" t="s">
        <v>907</v>
      </c>
      <c r="D162" s="50" t="s">
        <v>908</v>
      </c>
      <c r="E162" s="50" t="s">
        <v>909</v>
      </c>
      <c r="F162" s="49" t="s">
        <v>173</v>
      </c>
      <c r="G162" s="49" t="n">
        <v>36</v>
      </c>
      <c r="H162" s="50" t="s">
        <v>249</v>
      </c>
      <c r="I162" s="50" t="s">
        <v>250</v>
      </c>
      <c r="J162" s="50" t="s">
        <v>260</v>
      </c>
      <c r="K162" s="49" t="s">
        <v>195</v>
      </c>
      <c r="L162" s="51" t="n">
        <v>11249999</v>
      </c>
      <c r="M162" s="49" t="s">
        <v>262</v>
      </c>
      <c r="N162" s="49" t="s">
        <v>240</v>
      </c>
      <c r="O162" s="49" t="s">
        <v>180</v>
      </c>
      <c r="P162" s="50" t="s">
        <v>273</v>
      </c>
      <c r="Q162" s="49" t="s">
        <v>230</v>
      </c>
      <c r="R162" s="49" t="s">
        <v>212</v>
      </c>
      <c r="S162" s="49" t="n">
        <v>0</v>
      </c>
      <c r="T162" s="49" t="n">
        <v>1</v>
      </c>
      <c r="U162" s="49" t="n">
        <v>0</v>
      </c>
      <c r="V162" s="49" t="s">
        <v>184</v>
      </c>
      <c r="W162" s="49" t="n">
        <v>5</v>
      </c>
      <c r="X162" s="49" t="s">
        <v>274</v>
      </c>
    </row>
    <row r="163" customFormat="false" ht="15" hidden="false" customHeight="true" outlineLevel="0" collapsed="false">
      <c r="A163" s="52" t="s">
        <v>910</v>
      </c>
      <c r="B163" s="52" t="s">
        <v>348</v>
      </c>
      <c r="C163" s="53" t="s">
        <v>911</v>
      </c>
      <c r="D163" s="53" t="s">
        <v>912</v>
      </c>
      <c r="E163" s="53" t="s">
        <v>913</v>
      </c>
      <c r="F163" s="52" t="s">
        <v>173</v>
      </c>
      <c r="G163" s="52" t="n">
        <v>38</v>
      </c>
      <c r="H163" s="53" t="s">
        <v>174</v>
      </c>
      <c r="I163" s="53" t="s">
        <v>346</v>
      </c>
      <c r="J163" s="53" t="s">
        <v>219</v>
      </c>
      <c r="K163" s="52" t="s">
        <v>327</v>
      </c>
      <c r="L163" s="54" t="n">
        <v>13750000</v>
      </c>
      <c r="M163" s="52" t="s">
        <v>178</v>
      </c>
      <c r="N163" s="52" t="s">
        <v>112</v>
      </c>
      <c r="O163" s="52" t="s">
        <v>180</v>
      </c>
      <c r="P163" s="53" t="s">
        <v>273</v>
      </c>
      <c r="Q163" s="52" t="s">
        <v>230</v>
      </c>
      <c r="R163" s="52" t="s">
        <v>212</v>
      </c>
      <c r="S163" s="52" t="n">
        <v>50</v>
      </c>
      <c r="T163" s="52" t="n">
        <v>0</v>
      </c>
      <c r="U163" s="52" t="n">
        <v>2</v>
      </c>
      <c r="V163" s="52" t="s">
        <v>232</v>
      </c>
      <c r="W163" s="52" t="n">
        <v>1</v>
      </c>
      <c r="X163" s="52" t="s">
        <v>274</v>
      </c>
    </row>
    <row r="164" customFormat="false" ht="15" hidden="false" customHeight="true" outlineLevel="0" collapsed="false">
      <c r="A164" s="49" t="s">
        <v>914</v>
      </c>
      <c r="B164" s="49" t="s">
        <v>300</v>
      </c>
      <c r="C164" s="50" t="s">
        <v>915</v>
      </c>
      <c r="D164" s="50" t="s">
        <v>916</v>
      </c>
      <c r="E164" s="50" t="s">
        <v>917</v>
      </c>
      <c r="F164" s="49" t="s">
        <v>173</v>
      </c>
      <c r="G164" s="49" t="n">
        <v>35</v>
      </c>
      <c r="H164" s="50" t="s">
        <v>174</v>
      </c>
      <c r="I164" s="50" t="s">
        <v>259</v>
      </c>
      <c r="J164" s="50" t="s">
        <v>219</v>
      </c>
      <c r="K164" s="49" t="s">
        <v>177</v>
      </c>
      <c r="L164" s="51" t="n">
        <v>6999999</v>
      </c>
      <c r="M164" s="49" t="s">
        <v>196</v>
      </c>
      <c r="N164" s="49" t="s">
        <v>388</v>
      </c>
      <c r="O164" s="49" t="s">
        <v>197</v>
      </c>
      <c r="P164" s="50" t="s">
        <v>320</v>
      </c>
      <c r="Q164" s="49" t="s">
        <v>242</v>
      </c>
      <c r="R164" s="49" t="s">
        <v>231</v>
      </c>
      <c r="S164" s="49" t="n">
        <v>0</v>
      </c>
      <c r="T164" s="49" t="n">
        <v>0</v>
      </c>
      <c r="U164" s="49" t="n">
        <v>7</v>
      </c>
      <c r="V164" s="49" t="s">
        <v>232</v>
      </c>
      <c r="W164" s="49" t="n">
        <v>1</v>
      </c>
      <c r="X164" s="49" t="s">
        <v>243</v>
      </c>
    </row>
    <row r="165" customFormat="false" ht="15" hidden="false" customHeight="true" outlineLevel="0" collapsed="false">
      <c r="A165" s="52" t="s">
        <v>918</v>
      </c>
      <c r="B165" s="52" t="s">
        <v>454</v>
      </c>
      <c r="C165" s="53" t="s">
        <v>919</v>
      </c>
      <c r="D165" s="53" t="s">
        <v>920</v>
      </c>
      <c r="E165" s="53" t="s">
        <v>921</v>
      </c>
      <c r="F165" s="52" t="s">
        <v>173</v>
      </c>
      <c r="G165" s="52" t="n">
        <v>38</v>
      </c>
      <c r="H165" s="53" t="s">
        <v>174</v>
      </c>
      <c r="I165" s="53" t="s">
        <v>175</v>
      </c>
      <c r="J165" s="53" t="s">
        <v>251</v>
      </c>
      <c r="K165" s="52" t="s">
        <v>261</v>
      </c>
      <c r="L165" s="54" t="n">
        <v>0</v>
      </c>
      <c r="M165" s="52" t="s">
        <v>196</v>
      </c>
      <c r="N165" s="52" t="s">
        <v>209</v>
      </c>
      <c r="O165" s="52" t="s">
        <v>210</v>
      </c>
      <c r="P165" s="53" t="s">
        <v>181</v>
      </c>
      <c r="Q165" s="52" t="s">
        <v>230</v>
      </c>
      <c r="R165" s="52" t="s">
        <v>212</v>
      </c>
      <c r="S165" s="52" t="n">
        <v>0</v>
      </c>
      <c r="T165" s="52" t="n">
        <v>2</v>
      </c>
      <c r="U165" s="52" t="n">
        <v>3</v>
      </c>
      <c r="V165" s="52" t="s">
        <v>200</v>
      </c>
      <c r="W165" s="52" t="n">
        <v>2</v>
      </c>
      <c r="X165" s="52" t="s">
        <v>298</v>
      </c>
    </row>
    <row r="166" customFormat="false" ht="15" hidden="false" customHeight="true" outlineLevel="0" collapsed="false">
      <c r="A166" s="49" t="s">
        <v>922</v>
      </c>
      <c r="B166" s="49" t="s">
        <v>384</v>
      </c>
      <c r="C166" s="50" t="s">
        <v>923</v>
      </c>
      <c r="D166" s="50" t="s">
        <v>924</v>
      </c>
      <c r="E166" s="50" t="s">
        <v>925</v>
      </c>
      <c r="F166" s="49" t="s">
        <v>173</v>
      </c>
      <c r="G166" s="49" t="n">
        <v>32</v>
      </c>
      <c r="H166" s="50" t="s">
        <v>666</v>
      </c>
      <c r="I166" s="50" t="s">
        <v>218</v>
      </c>
      <c r="J166" s="50" t="s">
        <v>219</v>
      </c>
      <c r="K166" s="49" t="s">
        <v>327</v>
      </c>
      <c r="L166" s="51" t="n">
        <v>13750000</v>
      </c>
      <c r="M166" s="49" t="s">
        <v>178</v>
      </c>
      <c r="N166" s="49" t="s">
        <v>179</v>
      </c>
      <c r="O166" s="49" t="s">
        <v>210</v>
      </c>
      <c r="P166" s="50" t="s">
        <v>241</v>
      </c>
      <c r="Q166" s="49" t="s">
        <v>230</v>
      </c>
      <c r="R166" s="49" t="s">
        <v>231</v>
      </c>
      <c r="S166" s="49" t="n">
        <v>95</v>
      </c>
      <c r="T166" s="49" t="n">
        <v>0</v>
      </c>
      <c r="U166" s="49" t="n">
        <v>2</v>
      </c>
      <c r="V166" s="49" t="s">
        <v>292</v>
      </c>
      <c r="W166" s="49" t="n">
        <v>1</v>
      </c>
      <c r="X166" s="49" t="s">
        <v>243</v>
      </c>
    </row>
    <row r="167" customFormat="false" ht="15" hidden="false" customHeight="true" outlineLevel="0" collapsed="false">
      <c r="A167" s="52" t="s">
        <v>926</v>
      </c>
      <c r="B167" s="52" t="s">
        <v>169</v>
      </c>
      <c r="C167" s="53" t="s">
        <v>927</v>
      </c>
      <c r="D167" s="53" t="s">
        <v>928</v>
      </c>
      <c r="E167" s="53" t="s">
        <v>929</v>
      </c>
      <c r="F167" s="52" t="s">
        <v>173</v>
      </c>
      <c r="G167" s="52" t="n">
        <v>39</v>
      </c>
      <c r="H167" s="53" t="s">
        <v>258</v>
      </c>
      <c r="I167" s="53" t="s">
        <v>175</v>
      </c>
      <c r="J167" s="53" t="s">
        <v>260</v>
      </c>
      <c r="K167" s="52" t="s">
        <v>239</v>
      </c>
      <c r="L167" s="54" t="n">
        <v>8999999</v>
      </c>
      <c r="M167" s="52" t="s">
        <v>220</v>
      </c>
      <c r="N167" s="52" t="s">
        <v>240</v>
      </c>
      <c r="O167" s="52" t="s">
        <v>221</v>
      </c>
      <c r="P167" s="53" t="s">
        <v>211</v>
      </c>
      <c r="Q167" s="52" t="s">
        <v>230</v>
      </c>
      <c r="R167" s="52" t="s">
        <v>199</v>
      </c>
      <c r="S167" s="52" t="n">
        <v>0</v>
      </c>
      <c r="T167" s="52" t="n">
        <v>2</v>
      </c>
      <c r="U167" s="52" t="n">
        <v>2</v>
      </c>
      <c r="V167" s="52" t="s">
        <v>200</v>
      </c>
      <c r="W167" s="52" t="n">
        <v>1</v>
      </c>
      <c r="X167" s="52" t="s">
        <v>263</v>
      </c>
    </row>
    <row r="168" customFormat="false" ht="15" hidden="false" customHeight="true" outlineLevel="0" collapsed="false">
      <c r="A168" s="49" t="s">
        <v>930</v>
      </c>
      <c r="B168" s="49" t="s">
        <v>282</v>
      </c>
      <c r="C168" s="50" t="s">
        <v>931</v>
      </c>
      <c r="D168" s="50" t="s">
        <v>932</v>
      </c>
      <c r="E168" s="50" t="s">
        <v>933</v>
      </c>
      <c r="F168" s="49" t="s">
        <v>191</v>
      </c>
      <c r="G168" s="49" t="n">
        <v>47</v>
      </c>
      <c r="H168" s="50" t="s">
        <v>258</v>
      </c>
      <c r="I168" s="50" t="s">
        <v>259</v>
      </c>
      <c r="J168" s="50" t="s">
        <v>228</v>
      </c>
      <c r="K168" s="49" t="s">
        <v>373</v>
      </c>
      <c r="L168" s="51" t="n">
        <v>4499999</v>
      </c>
      <c r="M168" s="49" t="s">
        <v>220</v>
      </c>
      <c r="N168" s="49" t="s">
        <v>179</v>
      </c>
      <c r="O168" s="49" t="s">
        <v>197</v>
      </c>
      <c r="P168" s="50" t="s">
        <v>241</v>
      </c>
      <c r="Q168" s="49" t="s">
        <v>182</v>
      </c>
      <c r="R168" s="49" t="s">
        <v>199</v>
      </c>
      <c r="S168" s="49" t="n">
        <v>50</v>
      </c>
      <c r="T168" s="49" t="n">
        <v>0</v>
      </c>
      <c r="U168" s="49" t="n">
        <v>5</v>
      </c>
      <c r="V168" s="49" t="s">
        <v>200</v>
      </c>
      <c r="W168" s="49" t="n">
        <v>5</v>
      </c>
      <c r="X168" s="49" t="s">
        <v>243</v>
      </c>
    </row>
    <row r="169" customFormat="false" ht="15" hidden="false" customHeight="true" outlineLevel="0" collapsed="false">
      <c r="A169" s="52" t="s">
        <v>934</v>
      </c>
      <c r="B169" s="52" t="s">
        <v>529</v>
      </c>
      <c r="C169" s="53" t="s">
        <v>935</v>
      </c>
      <c r="D169" s="53" t="s">
        <v>936</v>
      </c>
      <c r="E169" s="53" t="s">
        <v>937</v>
      </c>
      <c r="F169" s="52" t="s">
        <v>191</v>
      </c>
      <c r="G169" s="52" t="n">
        <v>42</v>
      </c>
      <c r="H169" s="53" t="s">
        <v>174</v>
      </c>
      <c r="I169" s="53" t="s">
        <v>259</v>
      </c>
      <c r="J169" s="53" t="s">
        <v>176</v>
      </c>
      <c r="K169" s="52" t="s">
        <v>195</v>
      </c>
      <c r="L169" s="54" t="n">
        <v>11249999</v>
      </c>
      <c r="M169" s="52" t="s">
        <v>178</v>
      </c>
      <c r="N169" s="52" t="s">
        <v>209</v>
      </c>
      <c r="O169" s="52" t="s">
        <v>197</v>
      </c>
      <c r="P169" s="53" t="s">
        <v>229</v>
      </c>
      <c r="Q169" s="52" t="s">
        <v>182</v>
      </c>
      <c r="R169" s="52" t="s">
        <v>231</v>
      </c>
      <c r="S169" s="52" t="n">
        <v>75</v>
      </c>
      <c r="T169" s="52" t="n">
        <v>0</v>
      </c>
      <c r="U169" s="52" t="n">
        <v>1</v>
      </c>
      <c r="V169" s="52" t="s">
        <v>184</v>
      </c>
      <c r="W169" s="52" t="n">
        <v>1</v>
      </c>
      <c r="X169" s="52" t="s">
        <v>274</v>
      </c>
    </row>
    <row r="170" customFormat="false" ht="15" hidden="false" customHeight="true" outlineLevel="0" collapsed="false">
      <c r="A170" s="49" t="s">
        <v>938</v>
      </c>
      <c r="B170" s="49" t="s">
        <v>333</v>
      </c>
      <c r="C170" s="50" t="s">
        <v>939</v>
      </c>
      <c r="D170" s="50" t="s">
        <v>940</v>
      </c>
      <c r="E170" s="50" t="s">
        <v>941</v>
      </c>
      <c r="F170" s="49" t="s">
        <v>173</v>
      </c>
      <c r="G170" s="49" t="n">
        <v>46</v>
      </c>
      <c r="H170" s="50" t="s">
        <v>192</v>
      </c>
      <c r="I170" s="50" t="s">
        <v>238</v>
      </c>
      <c r="J170" s="50" t="s">
        <v>194</v>
      </c>
      <c r="K170" s="49" t="s">
        <v>261</v>
      </c>
      <c r="L170" s="51" t="n">
        <v>0</v>
      </c>
      <c r="M170" s="49" t="s">
        <v>178</v>
      </c>
      <c r="N170" s="49" t="s">
        <v>388</v>
      </c>
      <c r="O170" s="49" t="s">
        <v>221</v>
      </c>
      <c r="P170" s="50" t="s">
        <v>211</v>
      </c>
      <c r="Q170" s="49" t="s">
        <v>230</v>
      </c>
      <c r="R170" s="49" t="s">
        <v>212</v>
      </c>
      <c r="S170" s="49" t="n">
        <v>0</v>
      </c>
      <c r="T170" s="49" t="n">
        <v>1</v>
      </c>
      <c r="U170" s="49" t="n">
        <v>0</v>
      </c>
      <c r="V170" s="49" t="s">
        <v>184</v>
      </c>
      <c r="W170" s="49" t="n">
        <v>3</v>
      </c>
      <c r="X170" s="49" t="s">
        <v>298</v>
      </c>
    </row>
    <row r="171" customFormat="false" ht="15" hidden="false" customHeight="true" outlineLevel="0" collapsed="false">
      <c r="A171" s="52" t="s">
        <v>942</v>
      </c>
      <c r="B171" s="52" t="s">
        <v>353</v>
      </c>
      <c r="C171" s="53" t="s">
        <v>943</v>
      </c>
      <c r="D171" s="53" t="s">
        <v>944</v>
      </c>
      <c r="E171" s="53" t="s">
        <v>945</v>
      </c>
      <c r="F171" s="52" t="s">
        <v>173</v>
      </c>
      <c r="G171" s="52" t="n">
        <v>39</v>
      </c>
      <c r="H171" s="53" t="s">
        <v>258</v>
      </c>
      <c r="I171" s="53" t="s">
        <v>738</v>
      </c>
      <c r="J171" s="53" t="s">
        <v>194</v>
      </c>
      <c r="K171" s="52" t="s">
        <v>177</v>
      </c>
      <c r="L171" s="54" t="n">
        <v>6999999</v>
      </c>
      <c r="M171" s="52" t="s">
        <v>220</v>
      </c>
      <c r="N171" s="52" t="s">
        <v>388</v>
      </c>
      <c r="O171" s="52" t="s">
        <v>268</v>
      </c>
      <c r="P171" s="53" t="s">
        <v>229</v>
      </c>
      <c r="Q171" s="52" t="s">
        <v>182</v>
      </c>
      <c r="R171" s="52" t="s">
        <v>183</v>
      </c>
      <c r="S171" s="52" t="n">
        <v>95</v>
      </c>
      <c r="T171" s="52" t="n">
        <v>0</v>
      </c>
      <c r="U171" s="52" t="n">
        <v>0</v>
      </c>
      <c r="V171" s="52" t="s">
        <v>232</v>
      </c>
      <c r="W171" s="52" t="n">
        <v>1</v>
      </c>
      <c r="X171" s="52" t="s">
        <v>185</v>
      </c>
    </row>
    <row r="172" customFormat="false" ht="15" hidden="false" customHeight="true" outlineLevel="0" collapsed="false">
      <c r="A172" s="49" t="s">
        <v>946</v>
      </c>
      <c r="B172" s="49" t="s">
        <v>287</v>
      </c>
      <c r="C172" s="50" t="s">
        <v>947</v>
      </c>
      <c r="D172" s="50" t="s">
        <v>948</v>
      </c>
      <c r="E172" s="50" t="s">
        <v>949</v>
      </c>
      <c r="F172" s="49" t="s">
        <v>173</v>
      </c>
      <c r="G172" s="49" t="n">
        <v>44</v>
      </c>
      <c r="H172" s="50" t="s">
        <v>192</v>
      </c>
      <c r="I172" s="50" t="s">
        <v>218</v>
      </c>
      <c r="J172" s="50" t="s">
        <v>219</v>
      </c>
      <c r="K172" s="49" t="s">
        <v>239</v>
      </c>
      <c r="L172" s="51" t="n">
        <v>8999999</v>
      </c>
      <c r="M172" s="49" t="s">
        <v>196</v>
      </c>
      <c r="N172" s="49" t="s">
        <v>388</v>
      </c>
      <c r="O172" s="49" t="s">
        <v>221</v>
      </c>
      <c r="P172" s="50" t="s">
        <v>181</v>
      </c>
      <c r="Q172" s="49" t="s">
        <v>182</v>
      </c>
      <c r="R172" s="49" t="s">
        <v>199</v>
      </c>
      <c r="S172" s="49" t="n">
        <v>95</v>
      </c>
      <c r="T172" s="49" t="n">
        <v>0</v>
      </c>
      <c r="U172" s="49" t="n">
        <v>2</v>
      </c>
      <c r="V172" s="49" t="s">
        <v>200</v>
      </c>
      <c r="W172" s="49" t="n">
        <v>4</v>
      </c>
      <c r="X172" s="49" t="s">
        <v>243</v>
      </c>
    </row>
    <row r="173" customFormat="false" ht="15" hidden="false" customHeight="true" outlineLevel="0" collapsed="false">
      <c r="A173" s="52" t="s">
        <v>950</v>
      </c>
      <c r="B173" s="52" t="s">
        <v>413</v>
      </c>
      <c r="C173" s="53" t="s">
        <v>951</v>
      </c>
      <c r="D173" s="53" t="s">
        <v>952</v>
      </c>
      <c r="E173" s="53" t="s">
        <v>953</v>
      </c>
      <c r="F173" s="52" t="s">
        <v>191</v>
      </c>
      <c r="G173" s="52" t="n">
        <v>37</v>
      </c>
      <c r="H173" s="53" t="s">
        <v>249</v>
      </c>
      <c r="I173" s="53" t="s">
        <v>218</v>
      </c>
      <c r="J173" s="53" t="s">
        <v>194</v>
      </c>
      <c r="K173" s="52" t="s">
        <v>177</v>
      </c>
      <c r="L173" s="54" t="n">
        <v>6999999</v>
      </c>
      <c r="M173" s="52" t="s">
        <v>220</v>
      </c>
      <c r="N173" s="52" t="s">
        <v>112</v>
      </c>
      <c r="O173" s="52" t="s">
        <v>197</v>
      </c>
      <c r="P173" s="53" t="s">
        <v>198</v>
      </c>
      <c r="Q173" s="52" t="s">
        <v>182</v>
      </c>
      <c r="R173" s="52" t="s">
        <v>212</v>
      </c>
      <c r="S173" s="52" t="n">
        <v>50</v>
      </c>
      <c r="T173" s="52" t="n">
        <v>1</v>
      </c>
      <c r="U173" s="52" t="n">
        <v>30</v>
      </c>
      <c r="V173" s="52" t="s">
        <v>200</v>
      </c>
      <c r="W173" s="52" t="n">
        <v>1</v>
      </c>
      <c r="X173" s="52" t="s">
        <v>274</v>
      </c>
    </row>
    <row r="174" customFormat="false" ht="15" hidden="false" customHeight="true" outlineLevel="0" collapsed="false">
      <c r="A174" s="49" t="s">
        <v>954</v>
      </c>
      <c r="B174" s="49" t="s">
        <v>224</v>
      </c>
      <c r="C174" s="50" t="s">
        <v>768</v>
      </c>
      <c r="D174" s="50" t="s">
        <v>955</v>
      </c>
      <c r="E174" s="50" t="s">
        <v>956</v>
      </c>
      <c r="F174" s="49" t="s">
        <v>173</v>
      </c>
      <c r="G174" s="49" t="n">
        <v>28</v>
      </c>
      <c r="H174" s="50" t="s">
        <v>217</v>
      </c>
      <c r="I174" s="50" t="s">
        <v>193</v>
      </c>
      <c r="J174" s="50" t="s">
        <v>251</v>
      </c>
      <c r="K174" s="49" t="s">
        <v>177</v>
      </c>
      <c r="L174" s="51" t="n">
        <v>6999999</v>
      </c>
      <c r="M174" s="49" t="s">
        <v>178</v>
      </c>
      <c r="N174" s="49" t="s">
        <v>179</v>
      </c>
      <c r="O174" s="49" t="s">
        <v>197</v>
      </c>
      <c r="P174" s="50" t="s">
        <v>241</v>
      </c>
      <c r="Q174" s="49" t="s">
        <v>182</v>
      </c>
      <c r="R174" s="49" t="s">
        <v>212</v>
      </c>
      <c r="S174" s="49" t="n">
        <v>0</v>
      </c>
      <c r="T174" s="49" t="n">
        <v>0</v>
      </c>
      <c r="U174" s="49" t="n">
        <v>3</v>
      </c>
      <c r="V174" s="49" t="s">
        <v>292</v>
      </c>
      <c r="W174" s="49" t="n">
        <v>3</v>
      </c>
      <c r="X174" s="49" t="s">
        <v>274</v>
      </c>
    </row>
    <row r="175" customFormat="false" ht="15" hidden="false" customHeight="true" outlineLevel="0" collapsed="false">
      <c r="A175" s="52" t="s">
        <v>957</v>
      </c>
      <c r="B175" s="52" t="s">
        <v>529</v>
      </c>
      <c r="C175" s="53" t="s">
        <v>958</v>
      </c>
      <c r="D175" s="53" t="s">
        <v>959</v>
      </c>
      <c r="E175" s="53" t="s">
        <v>960</v>
      </c>
      <c r="F175" s="52" t="s">
        <v>173</v>
      </c>
      <c r="G175" s="52" t="n">
        <v>37</v>
      </c>
      <c r="H175" s="53" t="s">
        <v>363</v>
      </c>
      <c r="I175" s="53" t="s">
        <v>218</v>
      </c>
      <c r="J175" s="53" t="s">
        <v>219</v>
      </c>
      <c r="K175" s="52" t="s">
        <v>177</v>
      </c>
      <c r="L175" s="54" t="n">
        <v>6999999</v>
      </c>
      <c r="M175" s="52" t="s">
        <v>196</v>
      </c>
      <c r="N175" s="52" t="s">
        <v>112</v>
      </c>
      <c r="O175" s="52" t="s">
        <v>221</v>
      </c>
      <c r="P175" s="53" t="s">
        <v>181</v>
      </c>
      <c r="Q175" s="52" t="s">
        <v>182</v>
      </c>
      <c r="R175" s="52" t="s">
        <v>212</v>
      </c>
      <c r="S175" s="52" t="n">
        <v>50</v>
      </c>
      <c r="T175" s="52" t="n">
        <v>0</v>
      </c>
      <c r="U175" s="52" t="n">
        <v>0</v>
      </c>
      <c r="V175" s="52" t="s">
        <v>232</v>
      </c>
      <c r="W175" s="52" t="n">
        <v>1</v>
      </c>
      <c r="X175" s="52" t="s">
        <v>185</v>
      </c>
    </row>
    <row r="176" customFormat="false" ht="15" hidden="false" customHeight="true" outlineLevel="0" collapsed="false">
      <c r="A176" s="49" t="s">
        <v>961</v>
      </c>
      <c r="B176" s="49" t="s">
        <v>294</v>
      </c>
      <c r="C176" s="50" t="s">
        <v>962</v>
      </c>
      <c r="D176" s="50" t="s">
        <v>963</v>
      </c>
      <c r="E176" s="50" t="s">
        <v>964</v>
      </c>
      <c r="F176" s="49" t="s">
        <v>173</v>
      </c>
      <c r="G176" s="49" t="n">
        <v>37</v>
      </c>
      <c r="H176" s="50" t="s">
        <v>249</v>
      </c>
      <c r="I176" s="50" t="s">
        <v>193</v>
      </c>
      <c r="J176" s="50" t="s">
        <v>251</v>
      </c>
      <c r="K176" s="49" t="s">
        <v>208</v>
      </c>
      <c r="L176" s="51" t="n">
        <v>20000000</v>
      </c>
      <c r="M176" s="49" t="s">
        <v>178</v>
      </c>
      <c r="N176" s="49" t="s">
        <v>179</v>
      </c>
      <c r="O176" s="49" t="s">
        <v>210</v>
      </c>
      <c r="P176" s="50" t="s">
        <v>273</v>
      </c>
      <c r="Q176" s="49" t="s">
        <v>182</v>
      </c>
      <c r="R176" s="49" t="s">
        <v>199</v>
      </c>
      <c r="S176" s="49" t="n">
        <v>0</v>
      </c>
      <c r="T176" s="49" t="n">
        <v>2</v>
      </c>
      <c r="U176" s="49" t="n">
        <v>5</v>
      </c>
      <c r="V176" s="49" t="s">
        <v>292</v>
      </c>
      <c r="W176" s="49" t="n">
        <v>3</v>
      </c>
      <c r="X176" s="49" t="s">
        <v>201</v>
      </c>
    </row>
    <row r="177" customFormat="false" ht="15" hidden="false" customHeight="true" outlineLevel="0" collapsed="false">
      <c r="A177" s="52" t="s">
        <v>965</v>
      </c>
      <c r="B177" s="52" t="s">
        <v>187</v>
      </c>
      <c r="C177" s="53" t="s">
        <v>966</v>
      </c>
      <c r="D177" s="53" t="s">
        <v>967</v>
      </c>
      <c r="E177" s="53" t="s">
        <v>968</v>
      </c>
      <c r="F177" s="52" t="s">
        <v>173</v>
      </c>
      <c r="G177" s="52" t="n">
        <v>34</v>
      </c>
      <c r="H177" s="53" t="s">
        <v>249</v>
      </c>
      <c r="I177" s="53" t="s">
        <v>291</v>
      </c>
      <c r="J177" s="53" t="s">
        <v>194</v>
      </c>
      <c r="K177" s="52" t="s">
        <v>195</v>
      </c>
      <c r="L177" s="54" t="n">
        <v>11249999</v>
      </c>
      <c r="M177" s="52" t="s">
        <v>178</v>
      </c>
      <c r="N177" s="52" t="s">
        <v>240</v>
      </c>
      <c r="O177" s="52" t="s">
        <v>210</v>
      </c>
      <c r="P177" s="53" t="s">
        <v>211</v>
      </c>
      <c r="Q177" s="52" t="s">
        <v>182</v>
      </c>
      <c r="R177" s="52" t="s">
        <v>212</v>
      </c>
      <c r="S177" s="52" t="n">
        <v>0</v>
      </c>
      <c r="T177" s="52" t="n">
        <v>3</v>
      </c>
      <c r="U177" s="52" t="n">
        <v>2</v>
      </c>
      <c r="V177" s="52" t="s">
        <v>200</v>
      </c>
      <c r="W177" s="52" t="n">
        <v>2</v>
      </c>
      <c r="X177" s="52" t="s">
        <v>274</v>
      </c>
    </row>
    <row r="178" customFormat="false" ht="15" hidden="false" customHeight="true" outlineLevel="0" collapsed="false">
      <c r="A178" s="49" t="s">
        <v>969</v>
      </c>
      <c r="B178" s="49" t="s">
        <v>398</v>
      </c>
      <c r="C178" s="50" t="s">
        <v>970</v>
      </c>
      <c r="D178" s="50" t="s">
        <v>971</v>
      </c>
      <c r="E178" s="50" t="s">
        <v>972</v>
      </c>
      <c r="F178" s="49" t="s">
        <v>173</v>
      </c>
      <c r="G178" s="49" t="n">
        <v>34</v>
      </c>
      <c r="H178" s="50" t="s">
        <v>217</v>
      </c>
      <c r="I178" s="50" t="s">
        <v>291</v>
      </c>
      <c r="J178" s="50" t="s">
        <v>251</v>
      </c>
      <c r="K178" s="49" t="s">
        <v>373</v>
      </c>
      <c r="L178" s="51" t="n">
        <v>4499999</v>
      </c>
      <c r="M178" s="49" t="s">
        <v>196</v>
      </c>
      <c r="N178" s="49" t="s">
        <v>179</v>
      </c>
      <c r="O178" s="49" t="s">
        <v>197</v>
      </c>
      <c r="P178" s="50" t="s">
        <v>211</v>
      </c>
      <c r="Q178" s="49" t="s">
        <v>230</v>
      </c>
      <c r="R178" s="49" t="s">
        <v>199</v>
      </c>
      <c r="S178" s="49" t="n">
        <v>75</v>
      </c>
      <c r="T178" s="49" t="n">
        <v>1</v>
      </c>
      <c r="U178" s="49" t="n">
        <v>2</v>
      </c>
      <c r="V178" s="49" t="s">
        <v>292</v>
      </c>
      <c r="W178" s="49" t="n">
        <v>3</v>
      </c>
      <c r="X178" s="49" t="s">
        <v>243</v>
      </c>
    </row>
    <row r="179" customFormat="false" ht="15" hidden="false" customHeight="true" outlineLevel="0" collapsed="false">
      <c r="A179" s="52" t="s">
        <v>973</v>
      </c>
      <c r="B179" s="52" t="s">
        <v>583</v>
      </c>
      <c r="C179" s="53" t="s">
        <v>974</v>
      </c>
      <c r="D179" s="53" t="s">
        <v>975</v>
      </c>
      <c r="E179" s="53" t="s">
        <v>976</v>
      </c>
      <c r="F179" s="52" t="s">
        <v>173</v>
      </c>
      <c r="G179" s="52" t="n">
        <v>45</v>
      </c>
      <c r="H179" s="53" t="s">
        <v>258</v>
      </c>
      <c r="I179" s="53" t="s">
        <v>291</v>
      </c>
      <c r="J179" s="53" t="s">
        <v>260</v>
      </c>
      <c r="K179" s="52" t="s">
        <v>208</v>
      </c>
      <c r="L179" s="54" t="n">
        <v>20000000</v>
      </c>
      <c r="M179" s="52" t="s">
        <v>178</v>
      </c>
      <c r="N179" s="52" t="s">
        <v>240</v>
      </c>
      <c r="O179" s="52" t="s">
        <v>268</v>
      </c>
      <c r="P179" s="53" t="s">
        <v>252</v>
      </c>
      <c r="Q179" s="52" t="s">
        <v>182</v>
      </c>
      <c r="R179" s="52" t="s">
        <v>212</v>
      </c>
      <c r="S179" s="52" t="n">
        <v>0</v>
      </c>
      <c r="T179" s="52" t="n">
        <v>1</v>
      </c>
      <c r="U179" s="52" t="n">
        <v>2</v>
      </c>
      <c r="V179" s="52" t="s">
        <v>184</v>
      </c>
      <c r="W179" s="52" t="n">
        <v>3</v>
      </c>
      <c r="X179" s="52" t="s">
        <v>201</v>
      </c>
    </row>
    <row r="180" customFormat="false" ht="15" hidden="false" customHeight="true" outlineLevel="0" collapsed="false">
      <c r="A180" s="49" t="s">
        <v>977</v>
      </c>
      <c r="B180" s="49" t="s">
        <v>570</v>
      </c>
      <c r="C180" s="50" t="s">
        <v>978</v>
      </c>
      <c r="D180" s="50" t="s">
        <v>979</v>
      </c>
      <c r="E180" s="50" t="s">
        <v>980</v>
      </c>
      <c r="F180" s="49" t="s">
        <v>191</v>
      </c>
      <c r="G180" s="49" t="n">
        <v>30</v>
      </c>
      <c r="H180" s="50" t="s">
        <v>249</v>
      </c>
      <c r="I180" s="50" t="s">
        <v>175</v>
      </c>
      <c r="J180" s="50" t="s">
        <v>194</v>
      </c>
      <c r="K180" s="49" t="s">
        <v>327</v>
      </c>
      <c r="L180" s="51" t="n">
        <v>13750000</v>
      </c>
      <c r="M180" s="49" t="s">
        <v>178</v>
      </c>
      <c r="N180" s="49" t="s">
        <v>209</v>
      </c>
      <c r="O180" s="49" t="s">
        <v>268</v>
      </c>
      <c r="P180" s="50" t="s">
        <v>181</v>
      </c>
      <c r="Q180" s="49" t="s">
        <v>182</v>
      </c>
      <c r="R180" s="49" t="s">
        <v>231</v>
      </c>
      <c r="S180" s="49" t="n">
        <v>50</v>
      </c>
      <c r="T180" s="49" t="n">
        <v>0</v>
      </c>
      <c r="U180" s="49" t="n">
        <v>2</v>
      </c>
      <c r="V180" s="49" t="s">
        <v>184</v>
      </c>
      <c r="W180" s="49" t="n">
        <v>2</v>
      </c>
      <c r="X180" s="49" t="s">
        <v>185</v>
      </c>
    </row>
    <row r="181" customFormat="false" ht="15" hidden="false" customHeight="true" outlineLevel="0" collapsed="false">
      <c r="A181" s="52" t="s">
        <v>981</v>
      </c>
      <c r="B181" s="52" t="s">
        <v>557</v>
      </c>
      <c r="C181" s="53" t="s">
        <v>923</v>
      </c>
      <c r="D181" s="53" t="s">
        <v>982</v>
      </c>
      <c r="E181" s="53" t="s">
        <v>983</v>
      </c>
      <c r="F181" s="52" t="s">
        <v>173</v>
      </c>
      <c r="G181" s="52" t="n">
        <v>40</v>
      </c>
      <c r="H181" s="53" t="s">
        <v>174</v>
      </c>
      <c r="I181" s="53" t="s">
        <v>738</v>
      </c>
      <c r="J181" s="53" t="s">
        <v>176</v>
      </c>
      <c r="K181" s="52" t="s">
        <v>195</v>
      </c>
      <c r="L181" s="54" t="n">
        <v>11249999</v>
      </c>
      <c r="M181" s="52" t="s">
        <v>178</v>
      </c>
      <c r="N181" s="52" t="s">
        <v>179</v>
      </c>
      <c r="O181" s="52" t="s">
        <v>197</v>
      </c>
      <c r="P181" s="53" t="s">
        <v>211</v>
      </c>
      <c r="Q181" s="52" t="s">
        <v>182</v>
      </c>
      <c r="R181" s="52" t="s">
        <v>212</v>
      </c>
      <c r="S181" s="52" t="n">
        <v>50</v>
      </c>
      <c r="T181" s="52" t="n">
        <v>2</v>
      </c>
      <c r="U181" s="52" t="n">
        <v>1</v>
      </c>
      <c r="V181" s="52" t="s">
        <v>292</v>
      </c>
      <c r="W181" s="52" t="n">
        <v>2</v>
      </c>
      <c r="X181" s="52" t="s">
        <v>357</v>
      </c>
    </row>
    <row r="182" customFormat="false" ht="15" hidden="false" customHeight="true" outlineLevel="0" collapsed="false">
      <c r="A182" s="49" t="s">
        <v>984</v>
      </c>
      <c r="B182" s="49" t="s">
        <v>398</v>
      </c>
      <c r="C182" s="50" t="s">
        <v>860</v>
      </c>
      <c r="D182" s="50" t="s">
        <v>985</v>
      </c>
      <c r="E182" s="50" t="s">
        <v>986</v>
      </c>
      <c r="F182" s="49" t="s">
        <v>173</v>
      </c>
      <c r="G182" s="49" t="n">
        <v>35</v>
      </c>
      <c r="H182" s="50" t="s">
        <v>258</v>
      </c>
      <c r="I182" s="50" t="s">
        <v>326</v>
      </c>
      <c r="J182" s="50" t="s">
        <v>219</v>
      </c>
      <c r="K182" s="49" t="s">
        <v>239</v>
      </c>
      <c r="L182" s="51" t="n">
        <v>8999999</v>
      </c>
      <c r="M182" s="49" t="s">
        <v>178</v>
      </c>
      <c r="N182" s="49" t="s">
        <v>209</v>
      </c>
      <c r="O182" s="49" t="s">
        <v>268</v>
      </c>
      <c r="P182" s="50" t="s">
        <v>252</v>
      </c>
      <c r="Q182" s="49" t="s">
        <v>182</v>
      </c>
      <c r="R182" s="49" t="s">
        <v>183</v>
      </c>
      <c r="S182" s="49" t="n">
        <v>50</v>
      </c>
      <c r="T182" s="49" t="n">
        <v>0</v>
      </c>
      <c r="U182" s="49" t="n">
        <v>1</v>
      </c>
      <c r="V182" s="49" t="s">
        <v>184</v>
      </c>
      <c r="W182" s="49" t="n">
        <v>4</v>
      </c>
      <c r="X182" s="49" t="s">
        <v>185</v>
      </c>
    </row>
    <row r="183" customFormat="false" ht="15" hidden="false" customHeight="true" outlineLevel="0" collapsed="false">
      <c r="A183" s="52" t="s">
        <v>987</v>
      </c>
      <c r="B183" s="52" t="s">
        <v>224</v>
      </c>
      <c r="C183" s="53" t="s">
        <v>988</v>
      </c>
      <c r="D183" s="53" t="s">
        <v>989</v>
      </c>
      <c r="E183" s="53" t="s">
        <v>990</v>
      </c>
      <c r="F183" s="52" t="s">
        <v>191</v>
      </c>
      <c r="G183" s="52" t="n">
        <v>37</v>
      </c>
      <c r="H183" s="53" t="s">
        <v>174</v>
      </c>
      <c r="I183" s="53" t="s">
        <v>346</v>
      </c>
      <c r="J183" s="53" t="s">
        <v>251</v>
      </c>
      <c r="K183" s="52" t="s">
        <v>195</v>
      </c>
      <c r="L183" s="54" t="n">
        <v>11249999</v>
      </c>
      <c r="M183" s="52" t="s">
        <v>178</v>
      </c>
      <c r="N183" s="52" t="s">
        <v>240</v>
      </c>
      <c r="O183" s="52" t="s">
        <v>221</v>
      </c>
      <c r="P183" s="53" t="s">
        <v>229</v>
      </c>
      <c r="Q183" s="52" t="s">
        <v>242</v>
      </c>
      <c r="R183" s="52" t="s">
        <v>199</v>
      </c>
      <c r="S183" s="52" t="n">
        <v>75</v>
      </c>
      <c r="T183" s="52" t="n">
        <v>0</v>
      </c>
      <c r="U183" s="52" t="n">
        <v>14</v>
      </c>
      <c r="V183" s="52" t="s">
        <v>232</v>
      </c>
      <c r="W183" s="52" t="n">
        <v>1</v>
      </c>
      <c r="X183" s="52" t="s">
        <v>263</v>
      </c>
    </row>
    <row r="184" customFormat="false" ht="15" hidden="false" customHeight="true" outlineLevel="0" collapsed="false">
      <c r="A184" s="49" t="s">
        <v>991</v>
      </c>
      <c r="B184" s="49" t="s">
        <v>333</v>
      </c>
      <c r="C184" s="50" t="s">
        <v>992</v>
      </c>
      <c r="D184" s="50" t="s">
        <v>993</v>
      </c>
      <c r="E184" s="50" t="s">
        <v>994</v>
      </c>
      <c r="F184" s="49" t="s">
        <v>191</v>
      </c>
      <c r="G184" s="49" t="n">
        <v>42</v>
      </c>
      <c r="H184" s="50" t="s">
        <v>363</v>
      </c>
      <c r="I184" s="50" t="s">
        <v>218</v>
      </c>
      <c r="J184" s="50" t="s">
        <v>219</v>
      </c>
      <c r="K184" s="49" t="s">
        <v>195</v>
      </c>
      <c r="L184" s="51" t="n">
        <v>11249999</v>
      </c>
      <c r="M184" s="49" t="s">
        <v>178</v>
      </c>
      <c r="N184" s="49" t="s">
        <v>209</v>
      </c>
      <c r="O184" s="49" t="s">
        <v>180</v>
      </c>
      <c r="P184" s="50" t="s">
        <v>273</v>
      </c>
      <c r="Q184" s="49" t="s">
        <v>230</v>
      </c>
      <c r="R184" s="49" t="s">
        <v>183</v>
      </c>
      <c r="S184" s="49" t="n">
        <v>25</v>
      </c>
      <c r="T184" s="49" t="n">
        <v>0</v>
      </c>
      <c r="U184" s="49" t="n">
        <v>3</v>
      </c>
      <c r="V184" s="49" t="s">
        <v>184</v>
      </c>
      <c r="W184" s="49" t="n">
        <v>5</v>
      </c>
      <c r="X184" s="49" t="s">
        <v>185</v>
      </c>
    </row>
    <row r="185" customFormat="false" ht="15" hidden="false" customHeight="true" outlineLevel="0" collapsed="false">
      <c r="A185" s="52" t="s">
        <v>995</v>
      </c>
      <c r="B185" s="52" t="s">
        <v>224</v>
      </c>
      <c r="C185" s="53" t="s">
        <v>996</v>
      </c>
      <c r="D185" s="53" t="s">
        <v>997</v>
      </c>
      <c r="E185" s="53" t="s">
        <v>998</v>
      </c>
      <c r="F185" s="52" t="s">
        <v>191</v>
      </c>
      <c r="G185" s="52" t="n">
        <v>31</v>
      </c>
      <c r="H185" s="53" t="s">
        <v>174</v>
      </c>
      <c r="I185" s="53" t="s">
        <v>175</v>
      </c>
      <c r="J185" s="53" t="s">
        <v>251</v>
      </c>
      <c r="K185" s="52" t="s">
        <v>373</v>
      </c>
      <c r="L185" s="54" t="n">
        <v>4499999</v>
      </c>
      <c r="M185" s="52" t="s">
        <v>178</v>
      </c>
      <c r="N185" s="52" t="s">
        <v>112</v>
      </c>
      <c r="O185" s="52" t="s">
        <v>210</v>
      </c>
      <c r="P185" s="53" t="s">
        <v>252</v>
      </c>
      <c r="Q185" s="52" t="s">
        <v>182</v>
      </c>
      <c r="R185" s="52" t="s">
        <v>212</v>
      </c>
      <c r="S185" s="52" t="n">
        <v>50</v>
      </c>
      <c r="T185" s="52" t="n">
        <v>0</v>
      </c>
      <c r="U185" s="52" t="n">
        <v>1</v>
      </c>
      <c r="V185" s="52" t="s">
        <v>232</v>
      </c>
      <c r="W185" s="52" t="n">
        <v>1</v>
      </c>
      <c r="X185" s="52" t="s">
        <v>274</v>
      </c>
    </row>
    <row r="186" customFormat="false" ht="15" hidden="false" customHeight="true" outlineLevel="0" collapsed="false">
      <c r="A186" s="49" t="s">
        <v>999</v>
      </c>
      <c r="B186" s="49" t="s">
        <v>348</v>
      </c>
      <c r="C186" s="50" t="s">
        <v>1000</v>
      </c>
      <c r="D186" s="50" t="s">
        <v>1001</v>
      </c>
      <c r="E186" s="50" t="s">
        <v>1002</v>
      </c>
      <c r="F186" s="49" t="s">
        <v>173</v>
      </c>
      <c r="G186" s="49" t="n">
        <v>41</v>
      </c>
      <c r="H186" s="50" t="s">
        <v>363</v>
      </c>
      <c r="I186" s="50" t="s">
        <v>291</v>
      </c>
      <c r="J186" s="50" t="s">
        <v>260</v>
      </c>
      <c r="K186" s="49" t="s">
        <v>195</v>
      </c>
      <c r="L186" s="51" t="n">
        <v>11249999</v>
      </c>
      <c r="M186" s="49" t="s">
        <v>178</v>
      </c>
      <c r="N186" s="49" t="s">
        <v>112</v>
      </c>
      <c r="O186" s="49" t="s">
        <v>221</v>
      </c>
      <c r="P186" s="50" t="s">
        <v>320</v>
      </c>
      <c r="Q186" s="49" t="s">
        <v>230</v>
      </c>
      <c r="R186" s="49" t="s">
        <v>199</v>
      </c>
      <c r="S186" s="49" t="n">
        <v>50</v>
      </c>
      <c r="T186" s="49" t="n">
        <v>0</v>
      </c>
      <c r="U186" s="49" t="n">
        <v>3</v>
      </c>
      <c r="V186" s="49" t="s">
        <v>184</v>
      </c>
      <c r="W186" s="49" t="n">
        <v>1</v>
      </c>
      <c r="X186" s="49" t="s">
        <v>185</v>
      </c>
    </row>
    <row r="187" customFormat="false" ht="15" hidden="false" customHeight="true" outlineLevel="0" collapsed="false">
      <c r="A187" s="52" t="s">
        <v>1003</v>
      </c>
      <c r="B187" s="52" t="s">
        <v>413</v>
      </c>
      <c r="C187" s="53" t="s">
        <v>1004</v>
      </c>
      <c r="D187" s="53" t="s">
        <v>1005</v>
      </c>
      <c r="E187" s="53" t="s">
        <v>1006</v>
      </c>
      <c r="F187" s="52" t="s">
        <v>191</v>
      </c>
      <c r="G187" s="52" t="n">
        <v>35</v>
      </c>
      <c r="H187" s="53" t="s">
        <v>174</v>
      </c>
      <c r="I187" s="53" t="s">
        <v>175</v>
      </c>
      <c r="J187" s="53" t="s">
        <v>194</v>
      </c>
      <c r="K187" s="52" t="s">
        <v>373</v>
      </c>
      <c r="L187" s="54" t="n">
        <v>4499999</v>
      </c>
      <c r="M187" s="52" t="s">
        <v>220</v>
      </c>
      <c r="N187" s="52" t="s">
        <v>209</v>
      </c>
      <c r="O187" s="52" t="s">
        <v>197</v>
      </c>
      <c r="P187" s="53" t="s">
        <v>241</v>
      </c>
      <c r="Q187" s="52" t="s">
        <v>230</v>
      </c>
      <c r="R187" s="52" t="s">
        <v>199</v>
      </c>
      <c r="S187" s="52" t="n">
        <v>0</v>
      </c>
      <c r="T187" s="52" t="n">
        <v>0</v>
      </c>
      <c r="U187" s="52" t="n">
        <v>3</v>
      </c>
      <c r="V187" s="52" t="s">
        <v>232</v>
      </c>
      <c r="W187" s="52" t="n">
        <v>1</v>
      </c>
      <c r="X187" s="52" t="s">
        <v>201</v>
      </c>
    </row>
    <row r="188" customFormat="false" ht="15" hidden="false" customHeight="true" outlineLevel="0" collapsed="false">
      <c r="A188" s="49" t="s">
        <v>1007</v>
      </c>
      <c r="B188" s="49" t="s">
        <v>187</v>
      </c>
      <c r="C188" s="50" t="s">
        <v>704</v>
      </c>
      <c r="D188" s="50" t="s">
        <v>1008</v>
      </c>
      <c r="E188" s="50" t="s">
        <v>1009</v>
      </c>
      <c r="F188" s="49" t="s">
        <v>173</v>
      </c>
      <c r="G188" s="49" t="n">
        <v>56</v>
      </c>
      <c r="H188" s="50" t="s">
        <v>217</v>
      </c>
      <c r="I188" s="50" t="s">
        <v>346</v>
      </c>
      <c r="J188" s="50" t="s">
        <v>228</v>
      </c>
      <c r="K188" s="49" t="s">
        <v>195</v>
      </c>
      <c r="L188" s="51" t="n">
        <v>11249999</v>
      </c>
      <c r="M188" s="49" t="s">
        <v>220</v>
      </c>
      <c r="N188" s="49" t="s">
        <v>112</v>
      </c>
      <c r="O188" s="49" t="s">
        <v>210</v>
      </c>
      <c r="P188" s="50" t="s">
        <v>211</v>
      </c>
      <c r="Q188" s="49" t="s">
        <v>242</v>
      </c>
      <c r="R188" s="49" t="s">
        <v>231</v>
      </c>
      <c r="S188" s="49" t="n">
        <v>75</v>
      </c>
      <c r="T188" s="49" t="n">
        <v>0</v>
      </c>
      <c r="U188" s="49" t="n">
        <v>2</v>
      </c>
      <c r="V188" s="49" t="s">
        <v>292</v>
      </c>
      <c r="W188" s="49" t="n">
        <v>3</v>
      </c>
      <c r="X188" s="49" t="s">
        <v>298</v>
      </c>
    </row>
    <row r="189" customFormat="false" ht="15" hidden="false" customHeight="true" outlineLevel="0" collapsed="false">
      <c r="A189" s="52" t="s">
        <v>1010</v>
      </c>
      <c r="B189" s="52" t="s">
        <v>348</v>
      </c>
      <c r="C189" s="53" t="s">
        <v>1011</v>
      </c>
      <c r="D189" s="53" t="s">
        <v>1012</v>
      </c>
      <c r="E189" s="53" t="s">
        <v>1013</v>
      </c>
      <c r="F189" s="52" t="s">
        <v>173</v>
      </c>
      <c r="G189" s="52" t="n">
        <v>39</v>
      </c>
      <c r="H189" s="53" t="s">
        <v>258</v>
      </c>
      <c r="I189" s="53" t="s">
        <v>291</v>
      </c>
      <c r="J189" s="53" t="s">
        <v>219</v>
      </c>
      <c r="K189" s="52" t="s">
        <v>373</v>
      </c>
      <c r="L189" s="54" t="n">
        <v>4499999</v>
      </c>
      <c r="M189" s="52" t="s">
        <v>178</v>
      </c>
      <c r="N189" s="52" t="s">
        <v>179</v>
      </c>
      <c r="O189" s="52" t="s">
        <v>197</v>
      </c>
      <c r="P189" s="53" t="s">
        <v>211</v>
      </c>
      <c r="Q189" s="52" t="s">
        <v>182</v>
      </c>
      <c r="R189" s="52" t="s">
        <v>212</v>
      </c>
      <c r="S189" s="52" t="n">
        <v>25</v>
      </c>
      <c r="T189" s="52" t="n">
        <v>0</v>
      </c>
      <c r="U189" s="52" t="n">
        <v>0</v>
      </c>
      <c r="V189" s="52" t="s">
        <v>200</v>
      </c>
      <c r="W189" s="52" t="n">
        <v>3</v>
      </c>
      <c r="X189" s="52" t="s">
        <v>185</v>
      </c>
    </row>
    <row r="190" customFormat="false" ht="15" hidden="false" customHeight="true" outlineLevel="0" collapsed="false">
      <c r="A190" s="49" t="s">
        <v>1014</v>
      </c>
      <c r="B190" s="49" t="s">
        <v>583</v>
      </c>
      <c r="C190" s="50" t="s">
        <v>558</v>
      </c>
      <c r="D190" s="50" t="s">
        <v>1015</v>
      </c>
      <c r="E190" s="50" t="s">
        <v>1016</v>
      </c>
      <c r="F190" s="49" t="s">
        <v>191</v>
      </c>
      <c r="G190" s="49" t="n">
        <v>38</v>
      </c>
      <c r="H190" s="50" t="s">
        <v>258</v>
      </c>
      <c r="I190" s="50" t="s">
        <v>259</v>
      </c>
      <c r="J190" s="50" t="s">
        <v>228</v>
      </c>
      <c r="K190" s="49" t="s">
        <v>327</v>
      </c>
      <c r="L190" s="51" t="n">
        <v>13750000</v>
      </c>
      <c r="M190" s="49" t="s">
        <v>262</v>
      </c>
      <c r="N190" s="49" t="s">
        <v>388</v>
      </c>
      <c r="O190" s="49" t="s">
        <v>210</v>
      </c>
      <c r="P190" s="50" t="s">
        <v>181</v>
      </c>
      <c r="Q190" s="49" t="s">
        <v>182</v>
      </c>
      <c r="R190" s="49" t="s">
        <v>231</v>
      </c>
      <c r="S190" s="49" t="n">
        <v>0</v>
      </c>
      <c r="T190" s="49" t="n">
        <v>1</v>
      </c>
      <c r="U190" s="49" t="n">
        <v>1</v>
      </c>
      <c r="V190" s="49" t="s">
        <v>232</v>
      </c>
      <c r="W190" s="49" t="n">
        <v>5</v>
      </c>
      <c r="X190" s="49" t="s">
        <v>201</v>
      </c>
    </row>
    <row r="191" customFormat="false" ht="15" hidden="false" customHeight="true" outlineLevel="0" collapsed="false">
      <c r="A191" s="52" t="s">
        <v>1017</v>
      </c>
      <c r="B191" s="52" t="s">
        <v>467</v>
      </c>
      <c r="C191" s="53" t="s">
        <v>1018</v>
      </c>
      <c r="D191" s="53" t="s">
        <v>1019</v>
      </c>
      <c r="E191" s="53" t="s">
        <v>1020</v>
      </c>
      <c r="F191" s="52" t="s">
        <v>173</v>
      </c>
      <c r="G191" s="52" t="n">
        <v>37</v>
      </c>
      <c r="H191" s="53" t="s">
        <v>217</v>
      </c>
      <c r="I191" s="53" t="s">
        <v>250</v>
      </c>
      <c r="J191" s="53" t="s">
        <v>176</v>
      </c>
      <c r="K191" s="52" t="s">
        <v>239</v>
      </c>
      <c r="L191" s="54" t="n">
        <v>8999999</v>
      </c>
      <c r="M191" s="52" t="s">
        <v>178</v>
      </c>
      <c r="N191" s="52" t="s">
        <v>112</v>
      </c>
      <c r="O191" s="52" t="s">
        <v>197</v>
      </c>
      <c r="P191" s="53" t="s">
        <v>320</v>
      </c>
      <c r="Q191" s="52" t="s">
        <v>230</v>
      </c>
      <c r="R191" s="52" t="s">
        <v>212</v>
      </c>
      <c r="S191" s="52" t="n">
        <v>50</v>
      </c>
      <c r="T191" s="52" t="n">
        <v>0</v>
      </c>
      <c r="U191" s="52" t="n">
        <v>2</v>
      </c>
      <c r="V191" s="52" t="s">
        <v>232</v>
      </c>
      <c r="W191" s="52" t="n">
        <v>2</v>
      </c>
      <c r="X191" s="52" t="s">
        <v>357</v>
      </c>
    </row>
    <row r="192" customFormat="false" ht="15" hidden="false" customHeight="true" outlineLevel="0" collapsed="false">
      <c r="A192" s="49" t="s">
        <v>1021</v>
      </c>
      <c r="B192" s="49" t="s">
        <v>413</v>
      </c>
      <c r="C192" s="50" t="s">
        <v>513</v>
      </c>
      <c r="D192" s="50" t="s">
        <v>1022</v>
      </c>
      <c r="E192" s="50" t="s">
        <v>1023</v>
      </c>
      <c r="F192" s="49" t="s">
        <v>173</v>
      </c>
      <c r="G192" s="49" t="n">
        <v>32</v>
      </c>
      <c r="H192" s="50" t="s">
        <v>174</v>
      </c>
      <c r="I192" s="50" t="s">
        <v>346</v>
      </c>
      <c r="J192" s="50" t="s">
        <v>176</v>
      </c>
      <c r="K192" s="49" t="s">
        <v>373</v>
      </c>
      <c r="L192" s="51" t="n">
        <v>4499999</v>
      </c>
      <c r="M192" s="49" t="s">
        <v>178</v>
      </c>
      <c r="N192" s="49" t="s">
        <v>209</v>
      </c>
      <c r="O192" s="49" t="s">
        <v>197</v>
      </c>
      <c r="P192" s="50" t="s">
        <v>320</v>
      </c>
      <c r="Q192" s="49" t="s">
        <v>182</v>
      </c>
      <c r="R192" s="49" t="s">
        <v>212</v>
      </c>
      <c r="S192" s="49" t="n">
        <v>0</v>
      </c>
      <c r="T192" s="49" t="n">
        <v>1</v>
      </c>
      <c r="U192" s="49" t="n">
        <v>1</v>
      </c>
      <c r="V192" s="49" t="s">
        <v>200</v>
      </c>
      <c r="W192" s="49" t="n">
        <v>2</v>
      </c>
      <c r="X192" s="49" t="s">
        <v>185</v>
      </c>
    </row>
    <row r="193" customFormat="false" ht="15" hidden="false" customHeight="true" outlineLevel="0" collapsed="false">
      <c r="A193" s="52" t="s">
        <v>1024</v>
      </c>
      <c r="B193" s="52" t="s">
        <v>282</v>
      </c>
      <c r="C193" s="53" t="s">
        <v>1025</v>
      </c>
      <c r="D193" s="53" t="s">
        <v>1026</v>
      </c>
      <c r="E193" s="53" t="s">
        <v>1027</v>
      </c>
      <c r="F193" s="52" t="s">
        <v>173</v>
      </c>
      <c r="G193" s="52" t="n">
        <v>32</v>
      </c>
      <c r="H193" s="53" t="s">
        <v>207</v>
      </c>
      <c r="I193" s="53" t="s">
        <v>218</v>
      </c>
      <c r="J193" s="53" t="s">
        <v>219</v>
      </c>
      <c r="K193" s="52" t="s">
        <v>177</v>
      </c>
      <c r="L193" s="54" t="n">
        <v>6999999</v>
      </c>
      <c r="M193" s="52" t="s">
        <v>178</v>
      </c>
      <c r="N193" s="52" t="s">
        <v>112</v>
      </c>
      <c r="O193" s="52" t="s">
        <v>268</v>
      </c>
      <c r="P193" s="53" t="s">
        <v>211</v>
      </c>
      <c r="Q193" s="52" t="s">
        <v>182</v>
      </c>
      <c r="R193" s="52" t="s">
        <v>183</v>
      </c>
      <c r="S193" s="52" t="n">
        <v>0</v>
      </c>
      <c r="T193" s="52" t="n">
        <v>0</v>
      </c>
      <c r="U193" s="52" t="n">
        <v>2</v>
      </c>
      <c r="V193" s="52" t="s">
        <v>200</v>
      </c>
      <c r="W193" s="52" t="n">
        <v>3</v>
      </c>
      <c r="X193" s="52" t="s">
        <v>274</v>
      </c>
    </row>
    <row r="194" customFormat="false" ht="15" hidden="false" customHeight="true" outlineLevel="0" collapsed="false">
      <c r="A194" s="49" t="s">
        <v>1028</v>
      </c>
      <c r="B194" s="49" t="s">
        <v>234</v>
      </c>
      <c r="C194" s="50" t="s">
        <v>1029</v>
      </c>
      <c r="D194" s="50" t="s">
        <v>1030</v>
      </c>
      <c r="E194" s="50" t="s">
        <v>1031</v>
      </c>
      <c r="F194" s="49" t="s">
        <v>173</v>
      </c>
      <c r="G194" s="49" t="n">
        <v>37</v>
      </c>
      <c r="H194" s="50" t="s">
        <v>174</v>
      </c>
      <c r="I194" s="50" t="s">
        <v>238</v>
      </c>
      <c r="J194" s="50" t="s">
        <v>194</v>
      </c>
      <c r="K194" s="49" t="s">
        <v>177</v>
      </c>
      <c r="L194" s="51" t="n">
        <v>6999999</v>
      </c>
      <c r="M194" s="49" t="s">
        <v>220</v>
      </c>
      <c r="N194" s="49" t="s">
        <v>209</v>
      </c>
      <c r="O194" s="49" t="s">
        <v>180</v>
      </c>
      <c r="P194" s="50" t="s">
        <v>229</v>
      </c>
      <c r="Q194" s="49" t="s">
        <v>182</v>
      </c>
      <c r="R194" s="49" t="s">
        <v>231</v>
      </c>
      <c r="S194" s="49" t="n">
        <v>50</v>
      </c>
      <c r="T194" s="49" t="n">
        <v>1</v>
      </c>
      <c r="U194" s="49" t="n">
        <v>1</v>
      </c>
      <c r="V194" s="49" t="s">
        <v>200</v>
      </c>
      <c r="W194" s="49" t="n">
        <v>1</v>
      </c>
      <c r="X194" s="49" t="s">
        <v>201</v>
      </c>
    </row>
    <row r="195" customFormat="false" ht="15" hidden="false" customHeight="true" outlineLevel="0" collapsed="false">
      <c r="A195" s="52" t="s">
        <v>1032</v>
      </c>
      <c r="B195" s="52" t="s">
        <v>276</v>
      </c>
      <c r="C195" s="53" t="s">
        <v>1033</v>
      </c>
      <c r="D195" s="53" t="s">
        <v>1034</v>
      </c>
      <c r="E195" s="53" t="s">
        <v>1035</v>
      </c>
      <c r="F195" s="52" t="s">
        <v>173</v>
      </c>
      <c r="G195" s="52" t="n">
        <v>36</v>
      </c>
      <c r="H195" s="53" t="s">
        <v>192</v>
      </c>
      <c r="I195" s="53" t="s">
        <v>218</v>
      </c>
      <c r="J195" s="53" t="s">
        <v>219</v>
      </c>
      <c r="K195" s="52" t="s">
        <v>177</v>
      </c>
      <c r="L195" s="54" t="n">
        <v>6999999</v>
      </c>
      <c r="M195" s="52" t="s">
        <v>178</v>
      </c>
      <c r="N195" s="52" t="s">
        <v>112</v>
      </c>
      <c r="O195" s="52" t="s">
        <v>197</v>
      </c>
      <c r="P195" s="53" t="s">
        <v>273</v>
      </c>
      <c r="Q195" s="52" t="s">
        <v>182</v>
      </c>
      <c r="R195" s="52" t="s">
        <v>212</v>
      </c>
      <c r="S195" s="52" t="n">
        <v>0</v>
      </c>
      <c r="T195" s="52" t="n">
        <v>0</v>
      </c>
      <c r="U195" s="52" t="n">
        <v>0</v>
      </c>
      <c r="V195" s="52" t="s">
        <v>200</v>
      </c>
      <c r="W195" s="52" t="n">
        <v>2</v>
      </c>
      <c r="X195" s="52" t="s">
        <v>201</v>
      </c>
    </row>
    <row r="196" customFormat="false" ht="15" hidden="false" customHeight="true" outlineLevel="0" collapsed="false">
      <c r="A196" s="49" t="s">
        <v>1036</v>
      </c>
      <c r="B196" s="49" t="s">
        <v>398</v>
      </c>
      <c r="C196" s="50" t="s">
        <v>1037</v>
      </c>
      <c r="D196" s="50" t="s">
        <v>1038</v>
      </c>
      <c r="E196" s="50" t="s">
        <v>1039</v>
      </c>
      <c r="F196" s="49" t="s">
        <v>173</v>
      </c>
      <c r="G196" s="49" t="n">
        <v>31</v>
      </c>
      <c r="H196" s="50" t="s">
        <v>258</v>
      </c>
      <c r="I196" s="50" t="s">
        <v>259</v>
      </c>
      <c r="J196" s="50" t="s">
        <v>251</v>
      </c>
      <c r="K196" s="49" t="s">
        <v>177</v>
      </c>
      <c r="L196" s="51" t="n">
        <v>6999999</v>
      </c>
      <c r="M196" s="49" t="s">
        <v>262</v>
      </c>
      <c r="N196" s="49" t="s">
        <v>112</v>
      </c>
      <c r="O196" s="49" t="s">
        <v>221</v>
      </c>
      <c r="P196" s="50" t="s">
        <v>229</v>
      </c>
      <c r="Q196" s="49" t="s">
        <v>242</v>
      </c>
      <c r="R196" s="49" t="s">
        <v>199</v>
      </c>
      <c r="S196" s="49" t="n">
        <v>50</v>
      </c>
      <c r="T196" s="49" t="n">
        <v>3</v>
      </c>
      <c r="U196" s="49" t="n">
        <v>1</v>
      </c>
      <c r="V196" s="49" t="s">
        <v>200</v>
      </c>
      <c r="W196" s="49" t="n">
        <v>3</v>
      </c>
      <c r="X196" s="49" t="s">
        <v>263</v>
      </c>
    </row>
    <row r="197" customFormat="false" ht="15" hidden="false" customHeight="true" outlineLevel="0" collapsed="false">
      <c r="A197" s="52" t="s">
        <v>1040</v>
      </c>
      <c r="B197" s="52" t="s">
        <v>254</v>
      </c>
      <c r="C197" s="53" t="s">
        <v>1041</v>
      </c>
      <c r="D197" s="53" t="s">
        <v>1042</v>
      </c>
      <c r="E197" s="53" t="s">
        <v>1043</v>
      </c>
      <c r="F197" s="52" t="s">
        <v>191</v>
      </c>
      <c r="G197" s="52" t="n">
        <v>41</v>
      </c>
      <c r="H197" s="53" t="s">
        <v>174</v>
      </c>
      <c r="I197" s="53" t="s">
        <v>346</v>
      </c>
      <c r="J197" s="53" t="s">
        <v>176</v>
      </c>
      <c r="K197" s="52" t="s">
        <v>327</v>
      </c>
      <c r="L197" s="54" t="n">
        <v>13750000</v>
      </c>
      <c r="M197" s="52" t="s">
        <v>220</v>
      </c>
      <c r="N197" s="52" t="s">
        <v>209</v>
      </c>
      <c r="O197" s="52" t="s">
        <v>210</v>
      </c>
      <c r="P197" s="53" t="s">
        <v>252</v>
      </c>
      <c r="Q197" s="52" t="s">
        <v>182</v>
      </c>
      <c r="R197" s="52" t="s">
        <v>199</v>
      </c>
      <c r="S197" s="52" t="n">
        <v>0</v>
      </c>
      <c r="T197" s="52" t="n">
        <v>0</v>
      </c>
      <c r="U197" s="52" t="n">
        <v>2</v>
      </c>
      <c r="V197" s="52" t="s">
        <v>232</v>
      </c>
      <c r="W197" s="52" t="n">
        <v>2</v>
      </c>
      <c r="X197" s="52" t="s">
        <v>201</v>
      </c>
    </row>
    <row r="198" customFormat="false" ht="15" hidden="false" customHeight="true" outlineLevel="0" collapsed="false">
      <c r="A198" s="49" t="s">
        <v>1044</v>
      </c>
      <c r="B198" s="49" t="s">
        <v>398</v>
      </c>
      <c r="C198" s="50" t="s">
        <v>1045</v>
      </c>
      <c r="D198" s="50" t="s">
        <v>1046</v>
      </c>
      <c r="E198" s="50" t="s">
        <v>1047</v>
      </c>
      <c r="F198" s="49" t="s">
        <v>173</v>
      </c>
      <c r="G198" s="49" t="n">
        <v>27</v>
      </c>
      <c r="H198" s="50" t="s">
        <v>499</v>
      </c>
      <c r="I198" s="50" t="s">
        <v>218</v>
      </c>
      <c r="J198" s="50" t="s">
        <v>228</v>
      </c>
      <c r="K198" s="49" t="s">
        <v>373</v>
      </c>
      <c r="L198" s="51" t="n">
        <v>4499999</v>
      </c>
      <c r="M198" s="49" t="s">
        <v>178</v>
      </c>
      <c r="N198" s="49" t="s">
        <v>112</v>
      </c>
      <c r="O198" s="49" t="s">
        <v>268</v>
      </c>
      <c r="P198" s="50" t="s">
        <v>320</v>
      </c>
      <c r="Q198" s="49" t="s">
        <v>182</v>
      </c>
      <c r="R198" s="49" t="s">
        <v>199</v>
      </c>
      <c r="S198" s="49" t="n">
        <v>0</v>
      </c>
      <c r="T198" s="49" t="n">
        <v>0</v>
      </c>
      <c r="U198" s="49" t="n">
        <v>2</v>
      </c>
      <c r="V198" s="49" t="s">
        <v>232</v>
      </c>
      <c r="W198" s="49" t="n">
        <v>5</v>
      </c>
      <c r="X198" s="49" t="s">
        <v>243</v>
      </c>
    </row>
    <row r="199" customFormat="false" ht="15" hidden="false" customHeight="true" outlineLevel="0" collapsed="false">
      <c r="A199" s="52" t="s">
        <v>1048</v>
      </c>
      <c r="B199" s="52" t="s">
        <v>529</v>
      </c>
      <c r="C199" s="53" t="s">
        <v>947</v>
      </c>
      <c r="D199" s="53" t="s">
        <v>1049</v>
      </c>
      <c r="E199" s="53" t="s">
        <v>1050</v>
      </c>
      <c r="F199" s="52" t="s">
        <v>173</v>
      </c>
      <c r="G199" s="52" t="n">
        <v>47</v>
      </c>
      <c r="H199" s="53" t="s">
        <v>249</v>
      </c>
      <c r="I199" s="53" t="s">
        <v>218</v>
      </c>
      <c r="J199" s="53" t="s">
        <v>228</v>
      </c>
      <c r="K199" s="52" t="s">
        <v>327</v>
      </c>
      <c r="L199" s="54" t="n">
        <v>13750000</v>
      </c>
      <c r="M199" s="52" t="s">
        <v>178</v>
      </c>
      <c r="N199" s="52" t="s">
        <v>209</v>
      </c>
      <c r="O199" s="52" t="s">
        <v>210</v>
      </c>
      <c r="P199" s="53" t="s">
        <v>273</v>
      </c>
      <c r="Q199" s="52" t="s">
        <v>242</v>
      </c>
      <c r="R199" s="52" t="s">
        <v>212</v>
      </c>
      <c r="S199" s="52" t="n">
        <v>0</v>
      </c>
      <c r="T199" s="52" t="n">
        <v>1</v>
      </c>
      <c r="U199" s="52" t="n">
        <v>1</v>
      </c>
      <c r="V199" s="52" t="s">
        <v>200</v>
      </c>
      <c r="W199" s="52" t="n">
        <v>2</v>
      </c>
      <c r="X199" s="52" t="s">
        <v>201</v>
      </c>
    </row>
    <row r="200" customFormat="false" ht="15" hidden="false" customHeight="true" outlineLevel="0" collapsed="false">
      <c r="A200" s="49" t="s">
        <v>1051</v>
      </c>
      <c r="B200" s="49" t="s">
        <v>384</v>
      </c>
      <c r="C200" s="50" t="s">
        <v>1052</v>
      </c>
      <c r="D200" s="50" t="s">
        <v>1053</v>
      </c>
      <c r="E200" s="50" t="s">
        <v>1054</v>
      </c>
      <c r="F200" s="49" t="s">
        <v>173</v>
      </c>
      <c r="G200" s="49" t="n">
        <v>37</v>
      </c>
      <c r="H200" s="50" t="s">
        <v>258</v>
      </c>
      <c r="I200" s="50" t="s">
        <v>738</v>
      </c>
      <c r="J200" s="50" t="s">
        <v>251</v>
      </c>
      <c r="K200" s="49" t="s">
        <v>239</v>
      </c>
      <c r="L200" s="51" t="n">
        <v>8999999</v>
      </c>
      <c r="M200" s="49" t="s">
        <v>178</v>
      </c>
      <c r="N200" s="49" t="s">
        <v>240</v>
      </c>
      <c r="O200" s="49" t="s">
        <v>210</v>
      </c>
      <c r="P200" s="50" t="s">
        <v>273</v>
      </c>
      <c r="Q200" s="49" t="s">
        <v>182</v>
      </c>
      <c r="R200" s="49" t="s">
        <v>199</v>
      </c>
      <c r="S200" s="49" t="n">
        <v>95</v>
      </c>
      <c r="T200" s="49" t="n">
        <v>0</v>
      </c>
      <c r="U200" s="49" t="n">
        <v>1</v>
      </c>
      <c r="V200" s="49" t="s">
        <v>232</v>
      </c>
      <c r="W200" s="49" t="n">
        <v>3</v>
      </c>
      <c r="X200" s="49" t="s">
        <v>357</v>
      </c>
    </row>
    <row r="201" customFormat="false" ht="15" hidden="false" customHeight="true" outlineLevel="0" collapsed="false">
      <c r="A201" s="52" t="s">
        <v>1055</v>
      </c>
      <c r="B201" s="52" t="s">
        <v>408</v>
      </c>
      <c r="C201" s="53" t="s">
        <v>1056</v>
      </c>
      <c r="D201" s="53" t="s">
        <v>1057</v>
      </c>
      <c r="E201" s="53" t="s">
        <v>1058</v>
      </c>
      <c r="F201" s="52" t="s">
        <v>173</v>
      </c>
      <c r="G201" s="52" t="n">
        <v>39</v>
      </c>
      <c r="H201" s="53" t="s">
        <v>258</v>
      </c>
      <c r="I201" s="53" t="s">
        <v>738</v>
      </c>
      <c r="J201" s="53" t="s">
        <v>194</v>
      </c>
      <c r="K201" s="52" t="s">
        <v>239</v>
      </c>
      <c r="L201" s="54" t="n">
        <v>8999999</v>
      </c>
      <c r="M201" s="52" t="s">
        <v>178</v>
      </c>
      <c r="N201" s="52" t="s">
        <v>179</v>
      </c>
      <c r="O201" s="52" t="s">
        <v>221</v>
      </c>
      <c r="P201" s="53" t="s">
        <v>241</v>
      </c>
      <c r="Q201" s="52" t="s">
        <v>368</v>
      </c>
      <c r="R201" s="52" t="s">
        <v>212</v>
      </c>
      <c r="S201" s="52" t="n">
        <v>0</v>
      </c>
      <c r="T201" s="52" t="n">
        <v>2</v>
      </c>
      <c r="U201" s="52" t="n">
        <v>1</v>
      </c>
      <c r="V201" s="52" t="s">
        <v>292</v>
      </c>
      <c r="W201" s="52" t="n">
        <v>3</v>
      </c>
      <c r="X201" s="52" t="s">
        <v>243</v>
      </c>
    </row>
    <row r="202" customFormat="false" ht="15" hidden="false" customHeight="true" outlineLevel="0" collapsed="false">
      <c r="A202" s="49" t="s">
        <v>1059</v>
      </c>
      <c r="B202" s="49" t="s">
        <v>408</v>
      </c>
      <c r="C202" s="50" t="s">
        <v>1060</v>
      </c>
      <c r="D202" s="50" t="s">
        <v>1061</v>
      </c>
      <c r="E202" s="50" t="s">
        <v>1062</v>
      </c>
      <c r="F202" s="49" t="s">
        <v>173</v>
      </c>
      <c r="G202" s="49" t="n">
        <v>37</v>
      </c>
      <c r="H202" s="50" t="s">
        <v>174</v>
      </c>
      <c r="I202" s="50" t="s">
        <v>175</v>
      </c>
      <c r="J202" s="50" t="s">
        <v>260</v>
      </c>
      <c r="K202" s="49" t="s">
        <v>239</v>
      </c>
      <c r="L202" s="51" t="n">
        <v>8999999</v>
      </c>
      <c r="M202" s="49" t="s">
        <v>262</v>
      </c>
      <c r="N202" s="49" t="s">
        <v>240</v>
      </c>
      <c r="O202" s="49" t="s">
        <v>197</v>
      </c>
      <c r="P202" s="50" t="s">
        <v>252</v>
      </c>
      <c r="Q202" s="49" t="s">
        <v>182</v>
      </c>
      <c r="R202" s="49" t="s">
        <v>212</v>
      </c>
      <c r="S202" s="49" t="n">
        <v>0</v>
      </c>
      <c r="T202" s="49" t="n">
        <v>1</v>
      </c>
      <c r="U202" s="49" t="n">
        <v>7</v>
      </c>
      <c r="V202" s="49" t="s">
        <v>232</v>
      </c>
      <c r="W202" s="49" t="n">
        <v>1</v>
      </c>
      <c r="X202" s="49" t="s">
        <v>201</v>
      </c>
    </row>
    <row r="203" customFormat="false" ht="15" hidden="false" customHeight="true" outlineLevel="0" collapsed="false">
      <c r="A203" s="52" t="s">
        <v>1063</v>
      </c>
      <c r="B203" s="52" t="s">
        <v>254</v>
      </c>
      <c r="C203" s="53" t="s">
        <v>1064</v>
      </c>
      <c r="D203" s="53" t="s">
        <v>1065</v>
      </c>
      <c r="E203" s="53" t="s">
        <v>1066</v>
      </c>
      <c r="F203" s="52" t="s">
        <v>173</v>
      </c>
      <c r="G203" s="52" t="n">
        <v>56</v>
      </c>
      <c r="H203" s="53" t="s">
        <v>174</v>
      </c>
      <c r="I203" s="53" t="s">
        <v>346</v>
      </c>
      <c r="J203" s="53" t="s">
        <v>176</v>
      </c>
      <c r="K203" s="52" t="s">
        <v>239</v>
      </c>
      <c r="L203" s="54" t="n">
        <v>8999999</v>
      </c>
      <c r="M203" s="52" t="s">
        <v>262</v>
      </c>
      <c r="N203" s="52" t="s">
        <v>209</v>
      </c>
      <c r="O203" s="52" t="s">
        <v>210</v>
      </c>
      <c r="P203" s="53" t="s">
        <v>273</v>
      </c>
      <c r="Q203" s="52" t="s">
        <v>368</v>
      </c>
      <c r="R203" s="52" t="s">
        <v>183</v>
      </c>
      <c r="S203" s="52" t="n">
        <v>25</v>
      </c>
      <c r="T203" s="52" t="n">
        <v>1</v>
      </c>
      <c r="U203" s="52" t="n">
        <v>1</v>
      </c>
      <c r="V203" s="52" t="s">
        <v>232</v>
      </c>
      <c r="W203" s="52" t="n">
        <v>5</v>
      </c>
      <c r="X203" s="52" t="s">
        <v>222</v>
      </c>
    </row>
    <row r="204" customFormat="false" ht="15" hidden="false" customHeight="true" outlineLevel="0" collapsed="false">
      <c r="A204" s="49" t="s">
        <v>1067</v>
      </c>
      <c r="B204" s="49" t="s">
        <v>467</v>
      </c>
      <c r="C204" s="50" t="s">
        <v>1068</v>
      </c>
      <c r="D204" s="50" t="s">
        <v>1069</v>
      </c>
      <c r="E204" s="50" t="s">
        <v>1070</v>
      </c>
      <c r="F204" s="49" t="s">
        <v>173</v>
      </c>
      <c r="G204" s="49" t="n">
        <v>38</v>
      </c>
      <c r="H204" s="50" t="s">
        <v>174</v>
      </c>
      <c r="I204" s="50" t="s">
        <v>259</v>
      </c>
      <c r="J204" s="50" t="s">
        <v>176</v>
      </c>
      <c r="K204" s="49" t="s">
        <v>373</v>
      </c>
      <c r="L204" s="51" t="n">
        <v>4499999</v>
      </c>
      <c r="M204" s="49" t="s">
        <v>262</v>
      </c>
      <c r="N204" s="49" t="s">
        <v>112</v>
      </c>
      <c r="O204" s="49" t="s">
        <v>268</v>
      </c>
      <c r="P204" s="50" t="s">
        <v>320</v>
      </c>
      <c r="Q204" s="49" t="s">
        <v>230</v>
      </c>
      <c r="R204" s="49" t="s">
        <v>183</v>
      </c>
      <c r="S204" s="49" t="n">
        <v>75</v>
      </c>
      <c r="T204" s="49" t="n">
        <v>0</v>
      </c>
      <c r="U204" s="49" t="n">
        <v>2</v>
      </c>
      <c r="V204" s="49" t="s">
        <v>200</v>
      </c>
      <c r="W204" s="49" t="n">
        <v>1</v>
      </c>
      <c r="X204" s="49" t="s">
        <v>274</v>
      </c>
    </row>
    <row r="205" customFormat="false" ht="15" hidden="false" customHeight="true" outlineLevel="0" collapsed="false">
      <c r="A205" s="52" t="s">
        <v>1071</v>
      </c>
      <c r="B205" s="52" t="s">
        <v>359</v>
      </c>
      <c r="C205" s="53" t="s">
        <v>1072</v>
      </c>
      <c r="D205" s="53" t="s">
        <v>1073</v>
      </c>
      <c r="E205" s="53" t="s">
        <v>1074</v>
      </c>
      <c r="F205" s="52" t="s">
        <v>191</v>
      </c>
      <c r="G205" s="52" t="n">
        <v>36</v>
      </c>
      <c r="H205" s="53" t="s">
        <v>249</v>
      </c>
      <c r="I205" s="53" t="s">
        <v>291</v>
      </c>
      <c r="J205" s="53" t="s">
        <v>228</v>
      </c>
      <c r="K205" s="52" t="s">
        <v>327</v>
      </c>
      <c r="L205" s="54" t="n">
        <v>13750000</v>
      </c>
      <c r="M205" s="52" t="s">
        <v>220</v>
      </c>
      <c r="N205" s="52" t="s">
        <v>112</v>
      </c>
      <c r="O205" s="52" t="s">
        <v>210</v>
      </c>
      <c r="P205" s="53" t="s">
        <v>241</v>
      </c>
      <c r="Q205" s="52" t="s">
        <v>182</v>
      </c>
      <c r="R205" s="52" t="s">
        <v>199</v>
      </c>
      <c r="S205" s="52" t="n">
        <v>50</v>
      </c>
      <c r="T205" s="52" t="n">
        <v>0</v>
      </c>
      <c r="U205" s="52" t="n">
        <v>1</v>
      </c>
      <c r="V205" s="52" t="s">
        <v>292</v>
      </c>
      <c r="W205" s="52" t="n">
        <v>2</v>
      </c>
      <c r="X205" s="52" t="s">
        <v>243</v>
      </c>
    </row>
    <row r="206" customFormat="false" ht="15" hidden="false" customHeight="true" outlineLevel="0" collapsed="false">
      <c r="A206" s="49" t="s">
        <v>1075</v>
      </c>
      <c r="B206" s="49" t="s">
        <v>570</v>
      </c>
      <c r="C206" s="50" t="s">
        <v>1076</v>
      </c>
      <c r="D206" s="50" t="s">
        <v>1077</v>
      </c>
      <c r="E206" s="50" t="s">
        <v>1078</v>
      </c>
      <c r="F206" s="49" t="s">
        <v>191</v>
      </c>
      <c r="G206" s="49" t="n">
        <v>43</v>
      </c>
      <c r="H206" s="50" t="s">
        <v>174</v>
      </c>
      <c r="I206" s="50" t="s">
        <v>326</v>
      </c>
      <c r="J206" s="50" t="s">
        <v>251</v>
      </c>
      <c r="K206" s="49" t="s">
        <v>177</v>
      </c>
      <c r="L206" s="51" t="n">
        <v>6999999</v>
      </c>
      <c r="M206" s="49" t="s">
        <v>178</v>
      </c>
      <c r="N206" s="49" t="s">
        <v>179</v>
      </c>
      <c r="O206" s="49" t="s">
        <v>197</v>
      </c>
      <c r="P206" s="50" t="s">
        <v>252</v>
      </c>
      <c r="Q206" s="49" t="s">
        <v>182</v>
      </c>
      <c r="R206" s="49" t="s">
        <v>212</v>
      </c>
      <c r="S206" s="49" t="n">
        <v>0</v>
      </c>
      <c r="T206" s="49" t="n">
        <v>1</v>
      </c>
      <c r="U206" s="49" t="n">
        <v>2</v>
      </c>
      <c r="V206" s="49" t="s">
        <v>200</v>
      </c>
      <c r="W206" s="49" t="n">
        <v>3</v>
      </c>
      <c r="X206" s="49" t="s">
        <v>280</v>
      </c>
    </row>
    <row r="207" customFormat="false" ht="15" hidden="false" customHeight="true" outlineLevel="0" collapsed="false">
      <c r="A207" s="52" t="s">
        <v>1079</v>
      </c>
      <c r="B207" s="52" t="s">
        <v>600</v>
      </c>
      <c r="C207" s="53" t="s">
        <v>1080</v>
      </c>
      <c r="D207" s="53" t="s">
        <v>1081</v>
      </c>
      <c r="E207" s="53" t="s">
        <v>1082</v>
      </c>
      <c r="F207" s="52" t="s">
        <v>191</v>
      </c>
      <c r="G207" s="52" t="n">
        <v>29</v>
      </c>
      <c r="H207" s="53" t="s">
        <v>363</v>
      </c>
      <c r="I207" s="53" t="s">
        <v>259</v>
      </c>
      <c r="J207" s="53" t="s">
        <v>176</v>
      </c>
      <c r="K207" s="52" t="s">
        <v>195</v>
      </c>
      <c r="L207" s="54" t="n">
        <v>11249999</v>
      </c>
      <c r="M207" s="52" t="s">
        <v>178</v>
      </c>
      <c r="N207" s="52" t="s">
        <v>112</v>
      </c>
      <c r="O207" s="52" t="s">
        <v>197</v>
      </c>
      <c r="P207" s="53" t="s">
        <v>211</v>
      </c>
      <c r="Q207" s="52" t="s">
        <v>230</v>
      </c>
      <c r="R207" s="52" t="s">
        <v>183</v>
      </c>
      <c r="S207" s="52" t="n">
        <v>50</v>
      </c>
      <c r="T207" s="52" t="n">
        <v>3</v>
      </c>
      <c r="U207" s="52" t="n">
        <v>0</v>
      </c>
      <c r="V207" s="52" t="s">
        <v>184</v>
      </c>
      <c r="W207" s="52" t="n">
        <v>3</v>
      </c>
      <c r="X207" s="52" t="s">
        <v>201</v>
      </c>
    </row>
    <row r="208" customFormat="false" ht="15" hidden="false" customHeight="true" outlineLevel="0" collapsed="false">
      <c r="A208" s="49" t="s">
        <v>1083</v>
      </c>
      <c r="B208" s="49" t="s">
        <v>529</v>
      </c>
      <c r="C208" s="50" t="s">
        <v>834</v>
      </c>
      <c r="D208" s="50" t="s">
        <v>1084</v>
      </c>
      <c r="E208" s="50" t="s">
        <v>1085</v>
      </c>
      <c r="F208" s="49" t="s">
        <v>173</v>
      </c>
      <c r="G208" s="49" t="n">
        <v>37</v>
      </c>
      <c r="H208" s="50" t="s">
        <v>174</v>
      </c>
      <c r="I208" s="50" t="s">
        <v>175</v>
      </c>
      <c r="J208" s="50" t="s">
        <v>176</v>
      </c>
      <c r="K208" s="49" t="s">
        <v>177</v>
      </c>
      <c r="L208" s="51" t="n">
        <v>6999999</v>
      </c>
      <c r="M208" s="49" t="s">
        <v>262</v>
      </c>
      <c r="N208" s="49" t="s">
        <v>240</v>
      </c>
      <c r="O208" s="49" t="s">
        <v>268</v>
      </c>
      <c r="P208" s="50" t="s">
        <v>241</v>
      </c>
      <c r="Q208" s="49" t="s">
        <v>230</v>
      </c>
      <c r="R208" s="49" t="s">
        <v>199</v>
      </c>
      <c r="S208" s="49" t="n">
        <v>75</v>
      </c>
      <c r="T208" s="49" t="n">
        <v>1</v>
      </c>
      <c r="U208" s="49" t="n">
        <v>3</v>
      </c>
      <c r="V208" s="49" t="s">
        <v>292</v>
      </c>
      <c r="W208" s="49" t="n">
        <v>4</v>
      </c>
      <c r="X208" s="49" t="s">
        <v>222</v>
      </c>
    </row>
    <row r="209" customFormat="false" ht="15" hidden="false" customHeight="true" outlineLevel="0" collapsed="false">
      <c r="A209" s="52" t="s">
        <v>1086</v>
      </c>
      <c r="B209" s="52" t="s">
        <v>287</v>
      </c>
      <c r="C209" s="53" t="s">
        <v>1087</v>
      </c>
      <c r="D209" s="53" t="s">
        <v>1088</v>
      </c>
      <c r="E209" s="53" t="s">
        <v>1089</v>
      </c>
      <c r="F209" s="52" t="s">
        <v>173</v>
      </c>
      <c r="G209" s="52" t="n">
        <v>34</v>
      </c>
      <c r="H209" s="53" t="s">
        <v>249</v>
      </c>
      <c r="I209" s="53" t="s">
        <v>218</v>
      </c>
      <c r="J209" s="53" t="s">
        <v>176</v>
      </c>
      <c r="K209" s="52" t="s">
        <v>261</v>
      </c>
      <c r="L209" s="54" t="n">
        <v>0</v>
      </c>
      <c r="M209" s="52" t="s">
        <v>178</v>
      </c>
      <c r="N209" s="52" t="s">
        <v>112</v>
      </c>
      <c r="O209" s="52" t="s">
        <v>197</v>
      </c>
      <c r="P209" s="53" t="s">
        <v>241</v>
      </c>
      <c r="Q209" s="52" t="s">
        <v>230</v>
      </c>
      <c r="R209" s="52" t="s">
        <v>212</v>
      </c>
      <c r="S209" s="52" t="n">
        <v>100</v>
      </c>
      <c r="T209" s="52" t="n">
        <v>0</v>
      </c>
      <c r="U209" s="52" t="n">
        <v>5</v>
      </c>
      <c r="V209" s="52" t="s">
        <v>200</v>
      </c>
      <c r="W209" s="52" t="n">
        <v>1</v>
      </c>
      <c r="X209" s="52" t="s">
        <v>243</v>
      </c>
    </row>
    <row r="210" customFormat="false" ht="15" hidden="false" customHeight="true" outlineLevel="0" collapsed="false">
      <c r="A210" s="49" t="s">
        <v>1090</v>
      </c>
      <c r="B210" s="49" t="s">
        <v>254</v>
      </c>
      <c r="C210" s="50" t="s">
        <v>1091</v>
      </c>
      <c r="D210" s="50" t="s">
        <v>1092</v>
      </c>
      <c r="E210" s="50" t="s">
        <v>1093</v>
      </c>
      <c r="F210" s="49" t="s">
        <v>173</v>
      </c>
      <c r="G210" s="49" t="n">
        <v>54</v>
      </c>
      <c r="H210" s="50" t="s">
        <v>406</v>
      </c>
      <c r="I210" s="50" t="s">
        <v>193</v>
      </c>
      <c r="J210" s="50" t="s">
        <v>260</v>
      </c>
      <c r="K210" s="49" t="s">
        <v>208</v>
      </c>
      <c r="L210" s="51" t="n">
        <v>20000000</v>
      </c>
      <c r="M210" s="49" t="s">
        <v>178</v>
      </c>
      <c r="N210" s="49" t="s">
        <v>240</v>
      </c>
      <c r="O210" s="49" t="s">
        <v>210</v>
      </c>
      <c r="P210" s="50" t="s">
        <v>252</v>
      </c>
      <c r="Q210" s="49" t="s">
        <v>182</v>
      </c>
      <c r="R210" s="49" t="s">
        <v>212</v>
      </c>
      <c r="S210" s="49" t="n">
        <v>0</v>
      </c>
      <c r="T210" s="49" t="n">
        <v>0</v>
      </c>
      <c r="U210" s="49" t="n">
        <v>3</v>
      </c>
      <c r="V210" s="49" t="s">
        <v>200</v>
      </c>
      <c r="W210" s="49" t="n">
        <v>2</v>
      </c>
      <c r="X210" s="49" t="s">
        <v>201</v>
      </c>
    </row>
    <row r="211" customFormat="false" ht="15" hidden="false" customHeight="true" outlineLevel="0" collapsed="false">
      <c r="A211" s="52" t="s">
        <v>1094</v>
      </c>
      <c r="B211" s="52" t="s">
        <v>245</v>
      </c>
      <c r="C211" s="53" t="s">
        <v>1095</v>
      </c>
      <c r="D211" s="53" t="s">
        <v>1096</v>
      </c>
      <c r="E211" s="53" t="s">
        <v>1097</v>
      </c>
      <c r="F211" s="52" t="s">
        <v>191</v>
      </c>
      <c r="G211" s="52" t="n">
        <v>42</v>
      </c>
      <c r="H211" s="53" t="s">
        <v>258</v>
      </c>
      <c r="I211" s="53" t="s">
        <v>238</v>
      </c>
      <c r="J211" s="53" t="s">
        <v>194</v>
      </c>
      <c r="K211" s="52" t="s">
        <v>177</v>
      </c>
      <c r="L211" s="54" t="n">
        <v>6999999</v>
      </c>
      <c r="M211" s="52" t="s">
        <v>178</v>
      </c>
      <c r="N211" s="52" t="s">
        <v>209</v>
      </c>
      <c r="O211" s="52" t="s">
        <v>197</v>
      </c>
      <c r="P211" s="53" t="s">
        <v>211</v>
      </c>
      <c r="Q211" s="52" t="s">
        <v>242</v>
      </c>
      <c r="R211" s="52" t="s">
        <v>212</v>
      </c>
      <c r="S211" s="52" t="n">
        <v>25</v>
      </c>
      <c r="T211" s="52" t="n">
        <v>0</v>
      </c>
      <c r="U211" s="52" t="n">
        <v>2</v>
      </c>
      <c r="V211" s="52" t="s">
        <v>184</v>
      </c>
      <c r="W211" s="52" t="n">
        <v>1</v>
      </c>
      <c r="X211" s="52" t="s">
        <v>222</v>
      </c>
    </row>
    <row r="212" customFormat="false" ht="15" hidden="false" customHeight="true" outlineLevel="0" collapsed="false">
      <c r="A212" s="49" t="s">
        <v>1098</v>
      </c>
      <c r="B212" s="49" t="s">
        <v>570</v>
      </c>
      <c r="C212" s="50" t="s">
        <v>1099</v>
      </c>
      <c r="D212" s="50" t="s">
        <v>1100</v>
      </c>
      <c r="E212" s="50" t="s">
        <v>1101</v>
      </c>
      <c r="F212" s="49" t="s">
        <v>191</v>
      </c>
      <c r="G212" s="49" t="n">
        <v>37</v>
      </c>
      <c r="H212" s="50" t="s">
        <v>258</v>
      </c>
      <c r="I212" s="50" t="s">
        <v>326</v>
      </c>
      <c r="J212" s="50" t="s">
        <v>228</v>
      </c>
      <c r="K212" s="49" t="s">
        <v>327</v>
      </c>
      <c r="L212" s="51" t="n">
        <v>13750000</v>
      </c>
      <c r="M212" s="49" t="s">
        <v>220</v>
      </c>
      <c r="N212" s="49" t="s">
        <v>388</v>
      </c>
      <c r="O212" s="49" t="s">
        <v>197</v>
      </c>
      <c r="P212" s="50" t="s">
        <v>252</v>
      </c>
      <c r="Q212" s="49" t="s">
        <v>182</v>
      </c>
      <c r="R212" s="49" t="s">
        <v>199</v>
      </c>
      <c r="S212" s="49" t="n">
        <v>0</v>
      </c>
      <c r="T212" s="49" t="n">
        <v>0</v>
      </c>
      <c r="U212" s="49" t="n">
        <v>3</v>
      </c>
      <c r="V212" s="49" t="s">
        <v>292</v>
      </c>
      <c r="W212" s="49" t="n">
        <v>3</v>
      </c>
      <c r="X212" s="49" t="s">
        <v>185</v>
      </c>
    </row>
    <row r="213" customFormat="false" ht="15" hidden="false" customHeight="true" outlineLevel="0" collapsed="false">
      <c r="A213" s="52" t="s">
        <v>1102</v>
      </c>
      <c r="B213" s="52" t="s">
        <v>379</v>
      </c>
      <c r="C213" s="53" t="s">
        <v>1103</v>
      </c>
      <c r="D213" s="53" t="s">
        <v>1104</v>
      </c>
      <c r="E213" s="53" t="s">
        <v>1105</v>
      </c>
      <c r="F213" s="52" t="s">
        <v>173</v>
      </c>
      <c r="G213" s="52" t="n">
        <v>32</v>
      </c>
      <c r="H213" s="53" t="s">
        <v>258</v>
      </c>
      <c r="I213" s="53" t="s">
        <v>218</v>
      </c>
      <c r="J213" s="53" t="s">
        <v>228</v>
      </c>
      <c r="K213" s="52" t="s">
        <v>195</v>
      </c>
      <c r="L213" s="54" t="n">
        <v>11249999</v>
      </c>
      <c r="M213" s="52" t="s">
        <v>262</v>
      </c>
      <c r="N213" s="52" t="s">
        <v>179</v>
      </c>
      <c r="O213" s="52" t="s">
        <v>210</v>
      </c>
      <c r="P213" s="53" t="s">
        <v>198</v>
      </c>
      <c r="Q213" s="52" t="s">
        <v>182</v>
      </c>
      <c r="R213" s="52" t="s">
        <v>183</v>
      </c>
      <c r="S213" s="52" t="n">
        <v>0</v>
      </c>
      <c r="T213" s="52" t="n">
        <v>0</v>
      </c>
      <c r="U213" s="52" t="n">
        <v>1</v>
      </c>
      <c r="V213" s="52" t="s">
        <v>292</v>
      </c>
      <c r="W213" s="52" t="n">
        <v>1</v>
      </c>
      <c r="X213" s="52" t="s">
        <v>222</v>
      </c>
    </row>
    <row r="214" customFormat="false" ht="15" hidden="false" customHeight="true" outlineLevel="0" collapsed="false">
      <c r="A214" s="49" t="s">
        <v>1106</v>
      </c>
      <c r="B214" s="49" t="s">
        <v>467</v>
      </c>
      <c r="C214" s="50" t="s">
        <v>1107</v>
      </c>
      <c r="D214" s="50" t="s">
        <v>1108</v>
      </c>
      <c r="E214" s="50" t="s">
        <v>1109</v>
      </c>
      <c r="F214" s="49" t="s">
        <v>173</v>
      </c>
      <c r="G214" s="49" t="n">
        <v>54</v>
      </c>
      <c r="H214" s="50" t="s">
        <v>258</v>
      </c>
      <c r="I214" s="50" t="s">
        <v>193</v>
      </c>
      <c r="J214" s="50" t="s">
        <v>260</v>
      </c>
      <c r="K214" s="49" t="s">
        <v>327</v>
      </c>
      <c r="L214" s="51" t="n">
        <v>13750000</v>
      </c>
      <c r="M214" s="49" t="s">
        <v>178</v>
      </c>
      <c r="N214" s="49" t="s">
        <v>112</v>
      </c>
      <c r="O214" s="49" t="s">
        <v>210</v>
      </c>
      <c r="P214" s="50" t="s">
        <v>320</v>
      </c>
      <c r="Q214" s="49" t="s">
        <v>182</v>
      </c>
      <c r="R214" s="49" t="s">
        <v>212</v>
      </c>
      <c r="S214" s="49" t="n">
        <v>25</v>
      </c>
      <c r="T214" s="49" t="n">
        <v>2</v>
      </c>
      <c r="U214" s="49" t="n">
        <v>1</v>
      </c>
      <c r="V214" s="49" t="s">
        <v>184</v>
      </c>
      <c r="W214" s="49" t="n">
        <v>2</v>
      </c>
      <c r="X214" s="49" t="s">
        <v>243</v>
      </c>
    </row>
    <row r="215" customFormat="false" ht="15" hidden="false" customHeight="true" outlineLevel="0" collapsed="false">
      <c r="A215" s="52" t="s">
        <v>1110</v>
      </c>
      <c r="B215" s="52" t="s">
        <v>348</v>
      </c>
      <c r="C215" s="53" t="s">
        <v>1111</v>
      </c>
      <c r="D215" s="53" t="s">
        <v>1112</v>
      </c>
      <c r="E215" s="53" t="s">
        <v>1113</v>
      </c>
      <c r="F215" s="52" t="s">
        <v>173</v>
      </c>
      <c r="G215" s="52" t="n">
        <v>35</v>
      </c>
      <c r="H215" s="53" t="s">
        <v>217</v>
      </c>
      <c r="I215" s="53" t="s">
        <v>250</v>
      </c>
      <c r="J215" s="53" t="s">
        <v>251</v>
      </c>
      <c r="K215" s="52" t="s">
        <v>239</v>
      </c>
      <c r="L215" s="54" t="n">
        <v>8999999</v>
      </c>
      <c r="M215" s="52" t="s">
        <v>178</v>
      </c>
      <c r="N215" s="52" t="s">
        <v>240</v>
      </c>
      <c r="O215" s="52" t="s">
        <v>210</v>
      </c>
      <c r="P215" s="53" t="s">
        <v>252</v>
      </c>
      <c r="Q215" s="52" t="s">
        <v>182</v>
      </c>
      <c r="R215" s="52" t="s">
        <v>231</v>
      </c>
      <c r="S215" s="52" t="n">
        <v>0</v>
      </c>
      <c r="T215" s="52" t="n">
        <v>0</v>
      </c>
      <c r="U215" s="52" t="n">
        <v>0</v>
      </c>
      <c r="V215" s="52" t="s">
        <v>232</v>
      </c>
      <c r="W215" s="52" t="n">
        <v>1</v>
      </c>
      <c r="X215" s="52" t="s">
        <v>222</v>
      </c>
    </row>
    <row r="216" customFormat="false" ht="15" hidden="false" customHeight="true" outlineLevel="0" collapsed="false">
      <c r="A216" s="49" t="s">
        <v>1114</v>
      </c>
      <c r="B216" s="49" t="s">
        <v>413</v>
      </c>
      <c r="C216" s="50" t="s">
        <v>1115</v>
      </c>
      <c r="D216" s="50" t="s">
        <v>1116</v>
      </c>
      <c r="E216" s="50" t="s">
        <v>1117</v>
      </c>
      <c r="F216" s="49" t="s">
        <v>173</v>
      </c>
      <c r="G216" s="49" t="n">
        <v>37</v>
      </c>
      <c r="H216" s="50" t="s">
        <v>258</v>
      </c>
      <c r="I216" s="50" t="s">
        <v>291</v>
      </c>
      <c r="J216" s="50" t="s">
        <v>219</v>
      </c>
      <c r="K216" s="49" t="s">
        <v>195</v>
      </c>
      <c r="L216" s="51" t="n">
        <v>11249999</v>
      </c>
      <c r="M216" s="49" t="s">
        <v>178</v>
      </c>
      <c r="N216" s="49" t="s">
        <v>179</v>
      </c>
      <c r="O216" s="49" t="s">
        <v>197</v>
      </c>
      <c r="P216" s="50" t="s">
        <v>211</v>
      </c>
      <c r="Q216" s="49" t="s">
        <v>182</v>
      </c>
      <c r="R216" s="49" t="s">
        <v>183</v>
      </c>
      <c r="S216" s="49" t="n">
        <v>0</v>
      </c>
      <c r="T216" s="49" t="n">
        <v>0</v>
      </c>
      <c r="U216" s="49" t="n">
        <v>0</v>
      </c>
      <c r="V216" s="49" t="s">
        <v>184</v>
      </c>
      <c r="W216" s="49" t="n">
        <v>2</v>
      </c>
      <c r="X216" s="49" t="s">
        <v>243</v>
      </c>
    </row>
    <row r="217" customFormat="false" ht="15" hidden="false" customHeight="true" outlineLevel="0" collapsed="false">
      <c r="A217" s="52" t="s">
        <v>1118</v>
      </c>
      <c r="B217" s="52" t="s">
        <v>203</v>
      </c>
      <c r="C217" s="53" t="s">
        <v>1119</v>
      </c>
      <c r="D217" s="53" t="s">
        <v>1120</v>
      </c>
      <c r="E217" s="53" t="s">
        <v>1121</v>
      </c>
      <c r="F217" s="52" t="s">
        <v>173</v>
      </c>
      <c r="G217" s="52" t="n">
        <v>45</v>
      </c>
      <c r="H217" s="53" t="s">
        <v>174</v>
      </c>
      <c r="I217" s="53" t="s">
        <v>326</v>
      </c>
      <c r="J217" s="53" t="s">
        <v>260</v>
      </c>
      <c r="K217" s="52" t="s">
        <v>239</v>
      </c>
      <c r="L217" s="54" t="n">
        <v>8999999</v>
      </c>
      <c r="M217" s="52" t="s">
        <v>178</v>
      </c>
      <c r="N217" s="52" t="s">
        <v>240</v>
      </c>
      <c r="O217" s="52" t="s">
        <v>197</v>
      </c>
      <c r="P217" s="53" t="s">
        <v>273</v>
      </c>
      <c r="Q217" s="52" t="s">
        <v>368</v>
      </c>
      <c r="R217" s="52" t="s">
        <v>212</v>
      </c>
      <c r="S217" s="52" t="n">
        <v>0</v>
      </c>
      <c r="T217" s="52" t="n">
        <v>0</v>
      </c>
      <c r="U217" s="52" t="n">
        <v>5</v>
      </c>
      <c r="V217" s="52" t="s">
        <v>184</v>
      </c>
      <c r="W217" s="52" t="n">
        <v>1</v>
      </c>
      <c r="X217" s="52" t="s">
        <v>185</v>
      </c>
    </row>
    <row r="218" customFormat="false" ht="15" hidden="false" customHeight="true" outlineLevel="0" collapsed="false">
      <c r="A218" s="49" t="s">
        <v>1122</v>
      </c>
      <c r="B218" s="49" t="s">
        <v>557</v>
      </c>
      <c r="C218" s="50" t="s">
        <v>1123</v>
      </c>
      <c r="D218" s="50" t="s">
        <v>1124</v>
      </c>
      <c r="E218" s="50" t="s">
        <v>1125</v>
      </c>
      <c r="F218" s="49" t="s">
        <v>173</v>
      </c>
      <c r="G218" s="49" t="n">
        <v>52</v>
      </c>
      <c r="H218" s="50" t="s">
        <v>258</v>
      </c>
      <c r="I218" s="50" t="s">
        <v>291</v>
      </c>
      <c r="J218" s="50" t="s">
        <v>228</v>
      </c>
      <c r="K218" s="49" t="s">
        <v>373</v>
      </c>
      <c r="L218" s="51" t="n">
        <v>4499999</v>
      </c>
      <c r="M218" s="49" t="s">
        <v>262</v>
      </c>
      <c r="N218" s="49" t="s">
        <v>112</v>
      </c>
      <c r="O218" s="49" t="s">
        <v>197</v>
      </c>
      <c r="P218" s="50" t="s">
        <v>252</v>
      </c>
      <c r="Q218" s="49" t="s">
        <v>230</v>
      </c>
      <c r="R218" s="49" t="s">
        <v>183</v>
      </c>
      <c r="S218" s="49" t="n">
        <v>50</v>
      </c>
      <c r="T218" s="49" t="n">
        <v>1</v>
      </c>
      <c r="U218" s="49" t="n">
        <v>1</v>
      </c>
      <c r="V218" s="49" t="s">
        <v>232</v>
      </c>
      <c r="W218" s="49" t="n">
        <v>2</v>
      </c>
      <c r="X218" s="49" t="s">
        <v>243</v>
      </c>
    </row>
    <row r="219" customFormat="false" ht="15" hidden="false" customHeight="true" outlineLevel="0" collapsed="false">
      <c r="A219" s="52" t="s">
        <v>1126</v>
      </c>
      <c r="B219" s="52" t="s">
        <v>570</v>
      </c>
      <c r="C219" s="53" t="s">
        <v>1127</v>
      </c>
      <c r="D219" s="53" t="s">
        <v>1128</v>
      </c>
      <c r="E219" s="53" t="s">
        <v>1129</v>
      </c>
      <c r="F219" s="52" t="s">
        <v>173</v>
      </c>
      <c r="G219" s="52" t="n">
        <v>36</v>
      </c>
      <c r="H219" s="53" t="s">
        <v>258</v>
      </c>
      <c r="I219" s="53" t="s">
        <v>175</v>
      </c>
      <c r="J219" s="53" t="s">
        <v>251</v>
      </c>
      <c r="K219" s="52" t="s">
        <v>195</v>
      </c>
      <c r="L219" s="54" t="n">
        <v>11249999</v>
      </c>
      <c r="M219" s="52" t="s">
        <v>196</v>
      </c>
      <c r="N219" s="52" t="s">
        <v>112</v>
      </c>
      <c r="O219" s="52" t="s">
        <v>221</v>
      </c>
      <c r="P219" s="53" t="s">
        <v>211</v>
      </c>
      <c r="Q219" s="52" t="s">
        <v>182</v>
      </c>
      <c r="R219" s="52" t="s">
        <v>183</v>
      </c>
      <c r="S219" s="52" t="n">
        <v>0</v>
      </c>
      <c r="T219" s="52" t="n">
        <v>0</v>
      </c>
      <c r="U219" s="52" t="n">
        <v>0</v>
      </c>
      <c r="V219" s="52" t="s">
        <v>200</v>
      </c>
      <c r="W219" s="52" t="n">
        <v>3</v>
      </c>
      <c r="X219" s="52" t="s">
        <v>274</v>
      </c>
    </row>
    <row r="220" customFormat="false" ht="15" hidden="false" customHeight="true" outlineLevel="0" collapsed="false">
      <c r="A220" s="49" t="s">
        <v>1130</v>
      </c>
      <c r="B220" s="49" t="s">
        <v>282</v>
      </c>
      <c r="C220" s="50" t="s">
        <v>426</v>
      </c>
      <c r="D220" s="50" t="s">
        <v>1131</v>
      </c>
      <c r="E220" s="50" t="s">
        <v>1132</v>
      </c>
      <c r="F220" s="49" t="s">
        <v>191</v>
      </c>
      <c r="G220" s="49" t="n">
        <v>52</v>
      </c>
      <c r="H220" s="50" t="s">
        <v>406</v>
      </c>
      <c r="I220" s="50" t="s">
        <v>346</v>
      </c>
      <c r="J220" s="50" t="s">
        <v>176</v>
      </c>
      <c r="K220" s="49" t="s">
        <v>195</v>
      </c>
      <c r="L220" s="51" t="n">
        <v>11249999</v>
      </c>
      <c r="M220" s="49" t="s">
        <v>178</v>
      </c>
      <c r="N220" s="49" t="s">
        <v>209</v>
      </c>
      <c r="O220" s="49" t="s">
        <v>210</v>
      </c>
      <c r="P220" s="50" t="s">
        <v>211</v>
      </c>
      <c r="Q220" s="49" t="s">
        <v>230</v>
      </c>
      <c r="R220" s="49" t="s">
        <v>212</v>
      </c>
      <c r="S220" s="49" t="n">
        <v>95</v>
      </c>
      <c r="T220" s="49" t="n">
        <v>0</v>
      </c>
      <c r="U220" s="49" t="n">
        <v>0</v>
      </c>
      <c r="V220" s="49" t="s">
        <v>232</v>
      </c>
      <c r="W220" s="49" t="n">
        <v>1</v>
      </c>
      <c r="X220" s="49" t="s">
        <v>274</v>
      </c>
    </row>
    <row r="221" customFormat="false" ht="15" hidden="false" customHeight="true" outlineLevel="0" collapsed="false">
      <c r="A221" s="52" t="s">
        <v>1133</v>
      </c>
      <c r="B221" s="52" t="s">
        <v>529</v>
      </c>
      <c r="C221" s="53" t="s">
        <v>1134</v>
      </c>
      <c r="D221" s="53" t="s">
        <v>1135</v>
      </c>
      <c r="E221" s="53" t="s">
        <v>1136</v>
      </c>
      <c r="F221" s="52" t="s">
        <v>173</v>
      </c>
      <c r="G221" s="52" t="n">
        <v>41</v>
      </c>
      <c r="H221" s="53" t="s">
        <v>363</v>
      </c>
      <c r="I221" s="53" t="s">
        <v>259</v>
      </c>
      <c r="J221" s="53" t="s">
        <v>260</v>
      </c>
      <c r="K221" s="52" t="s">
        <v>208</v>
      </c>
      <c r="L221" s="54" t="n">
        <v>20000000</v>
      </c>
      <c r="M221" s="52" t="s">
        <v>196</v>
      </c>
      <c r="N221" s="52" t="s">
        <v>209</v>
      </c>
      <c r="O221" s="52" t="s">
        <v>210</v>
      </c>
      <c r="P221" s="53" t="s">
        <v>229</v>
      </c>
      <c r="Q221" s="52" t="s">
        <v>230</v>
      </c>
      <c r="R221" s="52" t="s">
        <v>199</v>
      </c>
      <c r="S221" s="52" t="n">
        <v>0</v>
      </c>
      <c r="T221" s="52" t="n">
        <v>3</v>
      </c>
      <c r="U221" s="52" t="n">
        <v>2</v>
      </c>
      <c r="V221" s="52" t="s">
        <v>232</v>
      </c>
      <c r="W221" s="52" t="n">
        <v>3</v>
      </c>
      <c r="X221" s="52" t="s">
        <v>298</v>
      </c>
    </row>
    <row r="222" customFormat="false" ht="15" hidden="false" customHeight="true" outlineLevel="0" collapsed="false">
      <c r="A222" s="49" t="s">
        <v>1137</v>
      </c>
      <c r="B222" s="49" t="s">
        <v>408</v>
      </c>
      <c r="C222" s="50" t="s">
        <v>1138</v>
      </c>
      <c r="D222" s="50" t="s">
        <v>1139</v>
      </c>
      <c r="E222" s="50" t="s">
        <v>1140</v>
      </c>
      <c r="F222" s="49" t="s">
        <v>173</v>
      </c>
      <c r="G222" s="49" t="n">
        <v>39</v>
      </c>
      <c r="H222" s="50" t="s">
        <v>207</v>
      </c>
      <c r="I222" s="50" t="s">
        <v>175</v>
      </c>
      <c r="J222" s="50" t="s">
        <v>228</v>
      </c>
      <c r="K222" s="49" t="s">
        <v>208</v>
      </c>
      <c r="L222" s="51" t="n">
        <v>20000000</v>
      </c>
      <c r="M222" s="49" t="s">
        <v>178</v>
      </c>
      <c r="N222" s="49" t="s">
        <v>112</v>
      </c>
      <c r="O222" s="49" t="s">
        <v>268</v>
      </c>
      <c r="P222" s="50" t="s">
        <v>241</v>
      </c>
      <c r="Q222" s="49" t="s">
        <v>242</v>
      </c>
      <c r="R222" s="49" t="s">
        <v>199</v>
      </c>
      <c r="S222" s="49" t="n">
        <v>0</v>
      </c>
      <c r="T222" s="49" t="n">
        <v>0</v>
      </c>
      <c r="U222" s="49" t="n">
        <v>5</v>
      </c>
      <c r="V222" s="49" t="s">
        <v>184</v>
      </c>
      <c r="W222" s="49" t="n">
        <v>3</v>
      </c>
      <c r="X222" s="49" t="s">
        <v>298</v>
      </c>
    </row>
    <row r="223" customFormat="false" ht="15" hidden="false" customHeight="true" outlineLevel="0" collapsed="false">
      <c r="A223" s="52" t="s">
        <v>1141</v>
      </c>
      <c r="B223" s="52" t="s">
        <v>408</v>
      </c>
      <c r="C223" s="53" t="s">
        <v>1142</v>
      </c>
      <c r="D223" s="53" t="s">
        <v>1143</v>
      </c>
      <c r="E223" s="53" t="s">
        <v>1144</v>
      </c>
      <c r="F223" s="52" t="s">
        <v>173</v>
      </c>
      <c r="G223" s="52" t="n">
        <v>31</v>
      </c>
      <c r="H223" s="53" t="s">
        <v>217</v>
      </c>
      <c r="I223" s="53" t="s">
        <v>193</v>
      </c>
      <c r="J223" s="53" t="s">
        <v>260</v>
      </c>
      <c r="K223" s="52" t="s">
        <v>195</v>
      </c>
      <c r="L223" s="54" t="n">
        <v>11249999</v>
      </c>
      <c r="M223" s="52" t="s">
        <v>178</v>
      </c>
      <c r="N223" s="52" t="s">
        <v>388</v>
      </c>
      <c r="O223" s="52" t="s">
        <v>268</v>
      </c>
      <c r="P223" s="53" t="s">
        <v>229</v>
      </c>
      <c r="Q223" s="52" t="s">
        <v>230</v>
      </c>
      <c r="R223" s="52" t="s">
        <v>212</v>
      </c>
      <c r="S223" s="52" t="n">
        <v>75</v>
      </c>
      <c r="T223" s="52" t="n">
        <v>1</v>
      </c>
      <c r="U223" s="52" t="n">
        <v>3</v>
      </c>
      <c r="V223" s="52" t="s">
        <v>200</v>
      </c>
      <c r="W223" s="52" t="n">
        <v>2</v>
      </c>
      <c r="X223" s="52" t="s">
        <v>243</v>
      </c>
    </row>
    <row r="224" customFormat="false" ht="15" hidden="false" customHeight="true" outlineLevel="0" collapsed="false">
      <c r="A224" s="49" t="s">
        <v>1145</v>
      </c>
      <c r="B224" s="49" t="s">
        <v>529</v>
      </c>
      <c r="C224" s="50" t="s">
        <v>1146</v>
      </c>
      <c r="D224" s="50" t="s">
        <v>1147</v>
      </c>
      <c r="E224" s="50" t="s">
        <v>1148</v>
      </c>
      <c r="F224" s="49" t="s">
        <v>173</v>
      </c>
      <c r="G224" s="49" t="n">
        <v>32</v>
      </c>
      <c r="H224" s="50" t="s">
        <v>249</v>
      </c>
      <c r="I224" s="50" t="s">
        <v>175</v>
      </c>
      <c r="J224" s="50" t="s">
        <v>219</v>
      </c>
      <c r="K224" s="49" t="s">
        <v>208</v>
      </c>
      <c r="L224" s="51" t="n">
        <v>20000000</v>
      </c>
      <c r="M224" s="49" t="s">
        <v>262</v>
      </c>
      <c r="N224" s="49" t="s">
        <v>209</v>
      </c>
      <c r="O224" s="49" t="s">
        <v>268</v>
      </c>
      <c r="P224" s="50" t="s">
        <v>320</v>
      </c>
      <c r="Q224" s="49" t="s">
        <v>230</v>
      </c>
      <c r="R224" s="49" t="s">
        <v>183</v>
      </c>
      <c r="S224" s="49" t="n">
        <v>25</v>
      </c>
      <c r="T224" s="49" t="n">
        <v>0</v>
      </c>
      <c r="U224" s="49" t="n">
        <v>0</v>
      </c>
      <c r="V224" s="49" t="s">
        <v>184</v>
      </c>
      <c r="W224" s="49" t="n">
        <v>5</v>
      </c>
      <c r="X224" s="49" t="s">
        <v>201</v>
      </c>
    </row>
    <row r="225" customFormat="false" ht="15" hidden="false" customHeight="true" outlineLevel="0" collapsed="false">
      <c r="A225" s="52" t="s">
        <v>1149</v>
      </c>
      <c r="B225" s="52" t="s">
        <v>529</v>
      </c>
      <c r="C225" s="53" t="s">
        <v>1150</v>
      </c>
      <c r="D225" s="53" t="s">
        <v>1151</v>
      </c>
      <c r="E225" s="53" t="s">
        <v>1152</v>
      </c>
      <c r="F225" s="52" t="s">
        <v>173</v>
      </c>
      <c r="G225" s="52" t="n">
        <v>39</v>
      </c>
      <c r="H225" s="53" t="s">
        <v>174</v>
      </c>
      <c r="I225" s="53" t="s">
        <v>218</v>
      </c>
      <c r="J225" s="53" t="s">
        <v>260</v>
      </c>
      <c r="K225" s="52" t="s">
        <v>261</v>
      </c>
      <c r="L225" s="54" t="n">
        <v>0</v>
      </c>
      <c r="M225" s="52" t="s">
        <v>178</v>
      </c>
      <c r="N225" s="52" t="s">
        <v>240</v>
      </c>
      <c r="O225" s="52" t="s">
        <v>268</v>
      </c>
      <c r="P225" s="53" t="s">
        <v>320</v>
      </c>
      <c r="Q225" s="52" t="s">
        <v>182</v>
      </c>
      <c r="R225" s="52" t="s">
        <v>231</v>
      </c>
      <c r="S225" s="52" t="n">
        <v>0</v>
      </c>
      <c r="T225" s="52" t="n">
        <v>1</v>
      </c>
      <c r="U225" s="52" t="n">
        <v>1</v>
      </c>
      <c r="V225" s="52" t="s">
        <v>200</v>
      </c>
      <c r="W225" s="52" t="n">
        <v>1</v>
      </c>
      <c r="X225" s="52" t="s">
        <v>243</v>
      </c>
    </row>
    <row r="226" customFormat="false" ht="15" hidden="false" customHeight="true" outlineLevel="0" collapsed="false">
      <c r="A226" s="49" t="s">
        <v>1153</v>
      </c>
      <c r="B226" s="49" t="s">
        <v>384</v>
      </c>
      <c r="C226" s="50" t="s">
        <v>1154</v>
      </c>
      <c r="D226" s="50" t="s">
        <v>1155</v>
      </c>
      <c r="E226" s="50" t="s">
        <v>1156</v>
      </c>
      <c r="F226" s="49" t="s">
        <v>173</v>
      </c>
      <c r="G226" s="49" t="n">
        <v>35</v>
      </c>
      <c r="H226" s="50" t="s">
        <v>363</v>
      </c>
      <c r="I226" s="50" t="s">
        <v>346</v>
      </c>
      <c r="J226" s="50" t="s">
        <v>219</v>
      </c>
      <c r="K226" s="49" t="s">
        <v>208</v>
      </c>
      <c r="L226" s="51" t="n">
        <v>20000000</v>
      </c>
      <c r="M226" s="49" t="s">
        <v>178</v>
      </c>
      <c r="N226" s="49" t="s">
        <v>388</v>
      </c>
      <c r="O226" s="49" t="s">
        <v>197</v>
      </c>
      <c r="P226" s="50" t="s">
        <v>320</v>
      </c>
      <c r="Q226" s="49" t="s">
        <v>230</v>
      </c>
      <c r="R226" s="49" t="s">
        <v>183</v>
      </c>
      <c r="S226" s="49" t="n">
        <v>100</v>
      </c>
      <c r="T226" s="49" t="n">
        <v>1</v>
      </c>
      <c r="U226" s="49" t="n">
        <v>2</v>
      </c>
      <c r="V226" s="49" t="s">
        <v>200</v>
      </c>
      <c r="W226" s="49" t="n">
        <v>2</v>
      </c>
      <c r="X226" s="49" t="s">
        <v>298</v>
      </c>
    </row>
    <row r="227" customFormat="false" ht="15" hidden="false" customHeight="true" outlineLevel="0" collapsed="false">
      <c r="A227" s="52" t="s">
        <v>1157</v>
      </c>
      <c r="B227" s="52" t="s">
        <v>398</v>
      </c>
      <c r="C227" s="53" t="s">
        <v>1011</v>
      </c>
      <c r="D227" s="53" t="s">
        <v>1158</v>
      </c>
      <c r="E227" s="53" t="s">
        <v>1159</v>
      </c>
      <c r="F227" s="52" t="s">
        <v>173</v>
      </c>
      <c r="G227" s="52" t="n">
        <v>34</v>
      </c>
      <c r="H227" s="53" t="s">
        <v>192</v>
      </c>
      <c r="I227" s="53" t="s">
        <v>238</v>
      </c>
      <c r="J227" s="53" t="s">
        <v>260</v>
      </c>
      <c r="K227" s="52" t="s">
        <v>208</v>
      </c>
      <c r="L227" s="54" t="n">
        <v>20000000</v>
      </c>
      <c r="M227" s="52" t="s">
        <v>178</v>
      </c>
      <c r="N227" s="52" t="s">
        <v>209</v>
      </c>
      <c r="O227" s="52" t="s">
        <v>268</v>
      </c>
      <c r="P227" s="53" t="s">
        <v>252</v>
      </c>
      <c r="Q227" s="52" t="s">
        <v>230</v>
      </c>
      <c r="R227" s="52" t="s">
        <v>231</v>
      </c>
      <c r="S227" s="52" t="n">
        <v>75</v>
      </c>
      <c r="T227" s="52" t="n">
        <v>0</v>
      </c>
      <c r="U227" s="52" t="n">
        <v>5</v>
      </c>
      <c r="V227" s="52" t="s">
        <v>232</v>
      </c>
      <c r="W227" s="52" t="n">
        <v>3</v>
      </c>
      <c r="X227" s="52" t="s">
        <v>263</v>
      </c>
    </row>
    <row r="228" customFormat="false" ht="15" hidden="false" customHeight="true" outlineLevel="0" collapsed="false">
      <c r="A228" s="49" t="s">
        <v>1160</v>
      </c>
      <c r="B228" s="49" t="s">
        <v>287</v>
      </c>
      <c r="C228" s="50" t="s">
        <v>1161</v>
      </c>
      <c r="D228" s="50" t="s">
        <v>1162</v>
      </c>
      <c r="E228" s="50" t="s">
        <v>1163</v>
      </c>
      <c r="F228" s="49" t="s">
        <v>173</v>
      </c>
      <c r="G228" s="49" t="n">
        <v>37</v>
      </c>
      <c r="H228" s="50" t="s">
        <v>174</v>
      </c>
      <c r="I228" s="50" t="s">
        <v>218</v>
      </c>
      <c r="J228" s="50" t="s">
        <v>219</v>
      </c>
      <c r="K228" s="49" t="s">
        <v>239</v>
      </c>
      <c r="L228" s="51" t="n">
        <v>8999999</v>
      </c>
      <c r="M228" s="49" t="s">
        <v>196</v>
      </c>
      <c r="N228" s="49" t="s">
        <v>388</v>
      </c>
      <c r="O228" s="49" t="s">
        <v>268</v>
      </c>
      <c r="P228" s="50" t="s">
        <v>252</v>
      </c>
      <c r="Q228" s="49" t="s">
        <v>182</v>
      </c>
      <c r="R228" s="49" t="s">
        <v>212</v>
      </c>
      <c r="S228" s="49" t="n">
        <v>95</v>
      </c>
      <c r="T228" s="49" t="n">
        <v>1</v>
      </c>
      <c r="U228" s="49" t="n">
        <v>2</v>
      </c>
      <c r="V228" s="49" t="s">
        <v>292</v>
      </c>
      <c r="W228" s="49" t="n">
        <v>2</v>
      </c>
      <c r="X228" s="49" t="s">
        <v>274</v>
      </c>
    </row>
    <row r="229" customFormat="false" ht="15" hidden="false" customHeight="true" outlineLevel="0" collapsed="false">
      <c r="A229" s="52" t="s">
        <v>1164</v>
      </c>
      <c r="B229" s="52" t="s">
        <v>342</v>
      </c>
      <c r="C229" s="53" t="s">
        <v>1165</v>
      </c>
      <c r="D229" s="53" t="s">
        <v>1166</v>
      </c>
      <c r="E229" s="53" t="s">
        <v>1167</v>
      </c>
      <c r="F229" s="52" t="s">
        <v>173</v>
      </c>
      <c r="G229" s="52" t="n">
        <v>39</v>
      </c>
      <c r="H229" s="53" t="s">
        <v>174</v>
      </c>
      <c r="I229" s="53" t="s">
        <v>291</v>
      </c>
      <c r="J229" s="53" t="s">
        <v>228</v>
      </c>
      <c r="K229" s="52" t="s">
        <v>239</v>
      </c>
      <c r="L229" s="54" t="n">
        <v>8999999</v>
      </c>
      <c r="M229" s="52" t="s">
        <v>220</v>
      </c>
      <c r="N229" s="52" t="s">
        <v>112</v>
      </c>
      <c r="O229" s="52" t="s">
        <v>221</v>
      </c>
      <c r="P229" s="53" t="s">
        <v>229</v>
      </c>
      <c r="Q229" s="52" t="s">
        <v>230</v>
      </c>
      <c r="R229" s="52" t="s">
        <v>183</v>
      </c>
      <c r="S229" s="52" t="n">
        <v>100</v>
      </c>
      <c r="T229" s="52" t="n">
        <v>3</v>
      </c>
      <c r="U229" s="52" t="n">
        <v>7</v>
      </c>
      <c r="V229" s="52" t="s">
        <v>232</v>
      </c>
      <c r="W229" s="52" t="n">
        <v>1</v>
      </c>
      <c r="X229" s="52" t="s">
        <v>185</v>
      </c>
    </row>
    <row r="230" customFormat="false" ht="15" hidden="false" customHeight="true" outlineLevel="0" collapsed="false">
      <c r="A230" s="49" t="s">
        <v>1168</v>
      </c>
      <c r="B230" s="49" t="s">
        <v>300</v>
      </c>
      <c r="C230" s="50" t="s">
        <v>978</v>
      </c>
      <c r="D230" s="50" t="s">
        <v>1169</v>
      </c>
      <c r="E230" s="50" t="s">
        <v>1170</v>
      </c>
      <c r="F230" s="49" t="s">
        <v>191</v>
      </c>
      <c r="G230" s="49" t="n">
        <v>41</v>
      </c>
      <c r="H230" s="50" t="s">
        <v>207</v>
      </c>
      <c r="I230" s="50" t="s">
        <v>291</v>
      </c>
      <c r="J230" s="50" t="s">
        <v>251</v>
      </c>
      <c r="K230" s="49" t="s">
        <v>177</v>
      </c>
      <c r="L230" s="51" t="n">
        <v>6999999</v>
      </c>
      <c r="M230" s="49" t="s">
        <v>178</v>
      </c>
      <c r="N230" s="49" t="s">
        <v>209</v>
      </c>
      <c r="O230" s="49" t="s">
        <v>268</v>
      </c>
      <c r="P230" s="50" t="s">
        <v>241</v>
      </c>
      <c r="Q230" s="49" t="s">
        <v>230</v>
      </c>
      <c r="R230" s="49" t="s">
        <v>231</v>
      </c>
      <c r="S230" s="49" t="n">
        <v>95</v>
      </c>
      <c r="T230" s="49" t="n">
        <v>1</v>
      </c>
      <c r="U230" s="49" t="n">
        <v>1</v>
      </c>
      <c r="V230" s="49" t="s">
        <v>200</v>
      </c>
      <c r="W230" s="49" t="n">
        <v>2</v>
      </c>
      <c r="X230" s="49" t="s">
        <v>280</v>
      </c>
    </row>
    <row r="231" customFormat="false" ht="15" hidden="false" customHeight="true" outlineLevel="0" collapsed="false">
      <c r="A231" s="52" t="s">
        <v>1171</v>
      </c>
      <c r="B231" s="52" t="s">
        <v>333</v>
      </c>
      <c r="C231" s="53" t="s">
        <v>1172</v>
      </c>
      <c r="D231" s="53" t="s">
        <v>1173</v>
      </c>
      <c r="E231" s="53" t="s">
        <v>1174</v>
      </c>
      <c r="F231" s="52" t="s">
        <v>173</v>
      </c>
      <c r="G231" s="52" t="n">
        <v>36</v>
      </c>
      <c r="H231" s="53" t="s">
        <v>174</v>
      </c>
      <c r="I231" s="53" t="s">
        <v>175</v>
      </c>
      <c r="J231" s="53" t="s">
        <v>260</v>
      </c>
      <c r="K231" s="52" t="s">
        <v>239</v>
      </c>
      <c r="L231" s="54" t="n">
        <v>8999999</v>
      </c>
      <c r="M231" s="52" t="s">
        <v>220</v>
      </c>
      <c r="N231" s="52" t="s">
        <v>240</v>
      </c>
      <c r="O231" s="52" t="s">
        <v>197</v>
      </c>
      <c r="P231" s="53" t="s">
        <v>320</v>
      </c>
      <c r="Q231" s="52" t="s">
        <v>182</v>
      </c>
      <c r="R231" s="52" t="s">
        <v>231</v>
      </c>
      <c r="S231" s="52" t="n">
        <v>25</v>
      </c>
      <c r="T231" s="52" t="n">
        <v>0</v>
      </c>
      <c r="U231" s="52" t="n">
        <v>0</v>
      </c>
      <c r="V231" s="52" t="s">
        <v>292</v>
      </c>
      <c r="W231" s="52" t="n">
        <v>4</v>
      </c>
      <c r="X231" s="52" t="s">
        <v>243</v>
      </c>
    </row>
    <row r="232" customFormat="false" ht="15" hidden="false" customHeight="true" outlineLevel="0" collapsed="false">
      <c r="A232" s="49" t="s">
        <v>1175</v>
      </c>
      <c r="B232" s="49" t="s">
        <v>359</v>
      </c>
      <c r="C232" s="50" t="s">
        <v>1011</v>
      </c>
      <c r="D232" s="50" t="s">
        <v>1176</v>
      </c>
      <c r="E232" s="50" t="s">
        <v>1177</v>
      </c>
      <c r="F232" s="49" t="s">
        <v>173</v>
      </c>
      <c r="G232" s="49" t="n">
        <v>36</v>
      </c>
      <c r="H232" s="50" t="s">
        <v>174</v>
      </c>
      <c r="I232" s="50" t="s">
        <v>175</v>
      </c>
      <c r="J232" s="50" t="s">
        <v>228</v>
      </c>
      <c r="K232" s="49" t="s">
        <v>239</v>
      </c>
      <c r="L232" s="51" t="n">
        <v>8999999</v>
      </c>
      <c r="M232" s="49" t="s">
        <v>196</v>
      </c>
      <c r="N232" s="49" t="s">
        <v>240</v>
      </c>
      <c r="O232" s="49" t="s">
        <v>210</v>
      </c>
      <c r="P232" s="50" t="s">
        <v>273</v>
      </c>
      <c r="Q232" s="49" t="s">
        <v>230</v>
      </c>
      <c r="R232" s="49" t="s">
        <v>199</v>
      </c>
      <c r="S232" s="49" t="n">
        <v>0</v>
      </c>
      <c r="T232" s="49" t="n">
        <v>1</v>
      </c>
      <c r="U232" s="49" t="n">
        <v>3</v>
      </c>
      <c r="V232" s="49" t="s">
        <v>184</v>
      </c>
      <c r="W232" s="49" t="n">
        <v>3</v>
      </c>
      <c r="X232" s="49" t="s">
        <v>243</v>
      </c>
    </row>
    <row r="233" customFormat="false" ht="15" hidden="false" customHeight="true" outlineLevel="0" collapsed="false">
      <c r="A233" s="52" t="s">
        <v>1178</v>
      </c>
      <c r="B233" s="52" t="s">
        <v>600</v>
      </c>
      <c r="C233" s="53" t="s">
        <v>1179</v>
      </c>
      <c r="D233" s="53" t="s">
        <v>1180</v>
      </c>
      <c r="E233" s="53" t="s">
        <v>1181</v>
      </c>
      <c r="F233" s="52" t="s">
        <v>173</v>
      </c>
      <c r="G233" s="52" t="n">
        <v>55</v>
      </c>
      <c r="H233" s="53" t="s">
        <v>249</v>
      </c>
      <c r="I233" s="53" t="s">
        <v>218</v>
      </c>
      <c r="J233" s="53" t="s">
        <v>194</v>
      </c>
      <c r="K233" s="52" t="s">
        <v>239</v>
      </c>
      <c r="L233" s="54" t="n">
        <v>8999999</v>
      </c>
      <c r="M233" s="52" t="s">
        <v>196</v>
      </c>
      <c r="N233" s="52" t="s">
        <v>240</v>
      </c>
      <c r="O233" s="52" t="s">
        <v>197</v>
      </c>
      <c r="P233" s="53" t="s">
        <v>181</v>
      </c>
      <c r="Q233" s="52" t="s">
        <v>230</v>
      </c>
      <c r="R233" s="52" t="s">
        <v>199</v>
      </c>
      <c r="S233" s="52" t="n">
        <v>75</v>
      </c>
      <c r="T233" s="52" t="n">
        <v>0</v>
      </c>
      <c r="U233" s="52" t="n">
        <v>0</v>
      </c>
      <c r="V233" s="52" t="s">
        <v>200</v>
      </c>
      <c r="W233" s="52" t="n">
        <v>4</v>
      </c>
      <c r="X233" s="52" t="s">
        <v>274</v>
      </c>
    </row>
    <row r="234" customFormat="false" ht="15" hidden="false" customHeight="true" outlineLevel="0" collapsed="false">
      <c r="A234" s="49" t="s">
        <v>1182</v>
      </c>
      <c r="B234" s="49" t="s">
        <v>254</v>
      </c>
      <c r="C234" s="50" t="s">
        <v>1183</v>
      </c>
      <c r="D234" s="50" t="s">
        <v>1184</v>
      </c>
      <c r="E234" s="50" t="s">
        <v>1185</v>
      </c>
      <c r="F234" s="49" t="s">
        <v>173</v>
      </c>
      <c r="G234" s="49" t="n">
        <v>44</v>
      </c>
      <c r="H234" s="50" t="s">
        <v>174</v>
      </c>
      <c r="I234" s="50" t="s">
        <v>291</v>
      </c>
      <c r="J234" s="50" t="s">
        <v>228</v>
      </c>
      <c r="K234" s="49" t="s">
        <v>208</v>
      </c>
      <c r="L234" s="51" t="n">
        <v>20000000</v>
      </c>
      <c r="M234" s="49" t="s">
        <v>178</v>
      </c>
      <c r="N234" s="49" t="s">
        <v>388</v>
      </c>
      <c r="O234" s="49" t="s">
        <v>268</v>
      </c>
      <c r="P234" s="50" t="s">
        <v>229</v>
      </c>
      <c r="Q234" s="49" t="s">
        <v>182</v>
      </c>
      <c r="R234" s="49" t="s">
        <v>183</v>
      </c>
      <c r="S234" s="49" t="n">
        <v>0</v>
      </c>
      <c r="T234" s="49" t="n">
        <v>0</v>
      </c>
      <c r="U234" s="49" t="n">
        <v>5</v>
      </c>
      <c r="V234" s="49" t="s">
        <v>184</v>
      </c>
      <c r="W234" s="49" t="n">
        <v>2</v>
      </c>
      <c r="X234" s="49" t="s">
        <v>243</v>
      </c>
    </row>
    <row r="235" customFormat="false" ht="15" hidden="false" customHeight="true" outlineLevel="0" collapsed="false">
      <c r="A235" s="52" t="s">
        <v>1186</v>
      </c>
      <c r="B235" s="52" t="s">
        <v>276</v>
      </c>
      <c r="C235" s="53" t="s">
        <v>1187</v>
      </c>
      <c r="D235" s="53" t="s">
        <v>1188</v>
      </c>
      <c r="E235" s="53" t="s">
        <v>1189</v>
      </c>
      <c r="F235" s="52" t="s">
        <v>191</v>
      </c>
      <c r="G235" s="52" t="n">
        <v>53</v>
      </c>
      <c r="H235" s="53" t="s">
        <v>258</v>
      </c>
      <c r="I235" s="53" t="s">
        <v>238</v>
      </c>
      <c r="J235" s="53" t="s">
        <v>251</v>
      </c>
      <c r="K235" s="52" t="s">
        <v>239</v>
      </c>
      <c r="L235" s="54" t="n">
        <v>8999999</v>
      </c>
      <c r="M235" s="52" t="s">
        <v>178</v>
      </c>
      <c r="N235" s="52" t="s">
        <v>209</v>
      </c>
      <c r="O235" s="52" t="s">
        <v>221</v>
      </c>
      <c r="P235" s="53" t="s">
        <v>241</v>
      </c>
      <c r="Q235" s="52" t="s">
        <v>182</v>
      </c>
      <c r="R235" s="52" t="s">
        <v>212</v>
      </c>
      <c r="S235" s="52" t="n">
        <v>75</v>
      </c>
      <c r="T235" s="52" t="n">
        <v>0</v>
      </c>
      <c r="U235" s="52" t="n">
        <v>1</v>
      </c>
      <c r="V235" s="52" t="s">
        <v>200</v>
      </c>
      <c r="W235" s="52" t="n">
        <v>1</v>
      </c>
      <c r="X235" s="52" t="s">
        <v>280</v>
      </c>
    </row>
    <row r="236" customFormat="false" ht="15" hidden="false" customHeight="true" outlineLevel="0" collapsed="false">
      <c r="A236" s="49" t="s">
        <v>1190</v>
      </c>
      <c r="B236" s="49" t="s">
        <v>234</v>
      </c>
      <c r="C236" s="50" t="s">
        <v>1191</v>
      </c>
      <c r="D236" s="50" t="s">
        <v>1192</v>
      </c>
      <c r="E236" s="50" t="s">
        <v>1193</v>
      </c>
      <c r="F236" s="49" t="s">
        <v>173</v>
      </c>
      <c r="G236" s="49" t="n">
        <v>33</v>
      </c>
      <c r="H236" s="50" t="s">
        <v>258</v>
      </c>
      <c r="I236" s="50" t="s">
        <v>238</v>
      </c>
      <c r="J236" s="50" t="s">
        <v>251</v>
      </c>
      <c r="K236" s="49" t="s">
        <v>373</v>
      </c>
      <c r="L236" s="51" t="n">
        <v>4499999</v>
      </c>
      <c r="M236" s="49" t="s">
        <v>196</v>
      </c>
      <c r="N236" s="49" t="s">
        <v>240</v>
      </c>
      <c r="O236" s="49" t="s">
        <v>210</v>
      </c>
      <c r="P236" s="50" t="s">
        <v>211</v>
      </c>
      <c r="Q236" s="49" t="s">
        <v>182</v>
      </c>
      <c r="R236" s="49" t="s">
        <v>183</v>
      </c>
      <c r="S236" s="49" t="n">
        <v>100</v>
      </c>
      <c r="T236" s="49" t="n">
        <v>0</v>
      </c>
      <c r="U236" s="49" t="n">
        <v>1</v>
      </c>
      <c r="V236" s="49" t="s">
        <v>232</v>
      </c>
      <c r="W236" s="49" t="n">
        <v>1</v>
      </c>
      <c r="X236" s="49" t="s">
        <v>185</v>
      </c>
    </row>
    <row r="237" customFormat="false" ht="15" hidden="false" customHeight="true" outlineLevel="0" collapsed="false">
      <c r="A237" s="52" t="s">
        <v>1194</v>
      </c>
      <c r="B237" s="52" t="s">
        <v>583</v>
      </c>
      <c r="C237" s="53" t="s">
        <v>1195</v>
      </c>
      <c r="D237" s="53" t="s">
        <v>1196</v>
      </c>
      <c r="E237" s="53" t="s">
        <v>1197</v>
      </c>
      <c r="F237" s="52" t="s">
        <v>173</v>
      </c>
      <c r="G237" s="52" t="n">
        <v>43</v>
      </c>
      <c r="H237" s="53" t="s">
        <v>406</v>
      </c>
      <c r="I237" s="53" t="s">
        <v>193</v>
      </c>
      <c r="J237" s="53" t="s">
        <v>219</v>
      </c>
      <c r="K237" s="52" t="s">
        <v>239</v>
      </c>
      <c r="L237" s="54" t="n">
        <v>8999999</v>
      </c>
      <c r="M237" s="52" t="s">
        <v>178</v>
      </c>
      <c r="N237" s="52" t="s">
        <v>179</v>
      </c>
      <c r="O237" s="52" t="s">
        <v>180</v>
      </c>
      <c r="P237" s="53" t="s">
        <v>252</v>
      </c>
      <c r="Q237" s="52" t="s">
        <v>242</v>
      </c>
      <c r="R237" s="52" t="s">
        <v>231</v>
      </c>
      <c r="S237" s="52" t="n">
        <v>75</v>
      </c>
      <c r="T237" s="52" t="n">
        <v>3</v>
      </c>
      <c r="U237" s="52" t="n">
        <v>5</v>
      </c>
      <c r="V237" s="52" t="s">
        <v>232</v>
      </c>
      <c r="W237" s="52" t="n">
        <v>4</v>
      </c>
      <c r="X237" s="52" t="s">
        <v>201</v>
      </c>
    </row>
    <row r="238" customFormat="false" ht="15" hidden="false" customHeight="true" outlineLevel="0" collapsed="false">
      <c r="A238" s="49" t="s">
        <v>1198</v>
      </c>
      <c r="B238" s="49" t="s">
        <v>169</v>
      </c>
      <c r="C238" s="50" t="s">
        <v>1199</v>
      </c>
      <c r="D238" s="50" t="s">
        <v>1200</v>
      </c>
      <c r="E238" s="50" t="s">
        <v>1201</v>
      </c>
      <c r="F238" s="49" t="s">
        <v>173</v>
      </c>
      <c r="G238" s="49" t="n">
        <v>37</v>
      </c>
      <c r="H238" s="50" t="s">
        <v>192</v>
      </c>
      <c r="I238" s="50" t="s">
        <v>291</v>
      </c>
      <c r="J238" s="50" t="s">
        <v>228</v>
      </c>
      <c r="K238" s="49" t="s">
        <v>239</v>
      </c>
      <c r="L238" s="51" t="n">
        <v>8999999</v>
      </c>
      <c r="M238" s="49" t="s">
        <v>196</v>
      </c>
      <c r="N238" s="49" t="s">
        <v>209</v>
      </c>
      <c r="O238" s="49" t="s">
        <v>180</v>
      </c>
      <c r="P238" s="50" t="s">
        <v>211</v>
      </c>
      <c r="Q238" s="49" t="s">
        <v>182</v>
      </c>
      <c r="R238" s="49" t="s">
        <v>212</v>
      </c>
      <c r="S238" s="49" t="n">
        <v>0</v>
      </c>
      <c r="T238" s="49" t="n">
        <v>0</v>
      </c>
      <c r="U238" s="49" t="n">
        <v>3</v>
      </c>
      <c r="V238" s="49" t="s">
        <v>184</v>
      </c>
      <c r="W238" s="49" t="n">
        <v>2</v>
      </c>
      <c r="X238" s="49" t="s">
        <v>280</v>
      </c>
    </row>
    <row r="239" customFormat="false" ht="15" hidden="false" customHeight="true" outlineLevel="0" collapsed="false">
      <c r="A239" s="52" t="s">
        <v>1202</v>
      </c>
      <c r="B239" s="52" t="s">
        <v>333</v>
      </c>
      <c r="C239" s="53" t="s">
        <v>1203</v>
      </c>
      <c r="D239" s="53" t="s">
        <v>1204</v>
      </c>
      <c r="E239" s="53" t="s">
        <v>1205</v>
      </c>
      <c r="F239" s="52" t="s">
        <v>191</v>
      </c>
      <c r="G239" s="52" t="n">
        <v>29</v>
      </c>
      <c r="H239" s="53" t="s">
        <v>258</v>
      </c>
      <c r="I239" s="53" t="s">
        <v>193</v>
      </c>
      <c r="J239" s="53" t="s">
        <v>194</v>
      </c>
      <c r="K239" s="52" t="s">
        <v>195</v>
      </c>
      <c r="L239" s="54" t="n">
        <v>11249999</v>
      </c>
      <c r="M239" s="52" t="s">
        <v>196</v>
      </c>
      <c r="N239" s="52" t="s">
        <v>240</v>
      </c>
      <c r="O239" s="52" t="s">
        <v>221</v>
      </c>
      <c r="P239" s="53" t="s">
        <v>273</v>
      </c>
      <c r="Q239" s="52" t="s">
        <v>182</v>
      </c>
      <c r="R239" s="52" t="s">
        <v>231</v>
      </c>
      <c r="S239" s="52" t="n">
        <v>0</v>
      </c>
      <c r="T239" s="52" t="n">
        <v>1</v>
      </c>
      <c r="U239" s="52" t="n">
        <v>30</v>
      </c>
      <c r="V239" s="52" t="s">
        <v>292</v>
      </c>
      <c r="W239" s="52" t="n">
        <v>3</v>
      </c>
      <c r="X239" s="52" t="s">
        <v>185</v>
      </c>
    </row>
    <row r="240" customFormat="false" ht="15" hidden="false" customHeight="true" outlineLevel="0" collapsed="false">
      <c r="A240" s="49" t="s">
        <v>1206</v>
      </c>
      <c r="B240" s="49" t="s">
        <v>234</v>
      </c>
      <c r="C240" s="50" t="s">
        <v>1207</v>
      </c>
      <c r="D240" s="50" t="s">
        <v>1208</v>
      </c>
      <c r="E240" s="50" t="s">
        <v>1209</v>
      </c>
      <c r="F240" s="49" t="s">
        <v>173</v>
      </c>
      <c r="G240" s="49" t="n">
        <v>30</v>
      </c>
      <c r="H240" s="50" t="s">
        <v>192</v>
      </c>
      <c r="I240" s="50" t="s">
        <v>738</v>
      </c>
      <c r="J240" s="50" t="s">
        <v>194</v>
      </c>
      <c r="K240" s="49" t="s">
        <v>195</v>
      </c>
      <c r="L240" s="51" t="n">
        <v>11249999</v>
      </c>
      <c r="M240" s="49" t="s">
        <v>220</v>
      </c>
      <c r="N240" s="49" t="s">
        <v>209</v>
      </c>
      <c r="O240" s="49" t="s">
        <v>210</v>
      </c>
      <c r="P240" s="50" t="s">
        <v>229</v>
      </c>
      <c r="Q240" s="49" t="s">
        <v>182</v>
      </c>
      <c r="R240" s="49" t="s">
        <v>183</v>
      </c>
      <c r="S240" s="49" t="n">
        <v>0</v>
      </c>
      <c r="T240" s="49" t="n">
        <v>1</v>
      </c>
      <c r="U240" s="49" t="n">
        <v>7</v>
      </c>
      <c r="V240" s="49" t="s">
        <v>232</v>
      </c>
      <c r="W240" s="49" t="n">
        <v>2</v>
      </c>
      <c r="X240" s="49" t="s">
        <v>280</v>
      </c>
    </row>
    <row r="241" customFormat="false" ht="15" hidden="false" customHeight="true" outlineLevel="0" collapsed="false">
      <c r="A241" s="52" t="s">
        <v>1210</v>
      </c>
      <c r="B241" s="52" t="s">
        <v>583</v>
      </c>
      <c r="C241" s="53" t="s">
        <v>1211</v>
      </c>
      <c r="D241" s="53" t="s">
        <v>1212</v>
      </c>
      <c r="E241" s="53" t="s">
        <v>1213</v>
      </c>
      <c r="F241" s="52" t="s">
        <v>173</v>
      </c>
      <c r="G241" s="52" t="n">
        <v>41</v>
      </c>
      <c r="H241" s="53" t="s">
        <v>174</v>
      </c>
      <c r="I241" s="53" t="s">
        <v>291</v>
      </c>
      <c r="J241" s="53" t="s">
        <v>251</v>
      </c>
      <c r="K241" s="52" t="s">
        <v>373</v>
      </c>
      <c r="L241" s="54" t="n">
        <v>4499999</v>
      </c>
      <c r="M241" s="52" t="s">
        <v>220</v>
      </c>
      <c r="N241" s="52" t="s">
        <v>388</v>
      </c>
      <c r="O241" s="52" t="s">
        <v>268</v>
      </c>
      <c r="P241" s="53" t="s">
        <v>320</v>
      </c>
      <c r="Q241" s="52" t="s">
        <v>182</v>
      </c>
      <c r="R241" s="52" t="s">
        <v>183</v>
      </c>
      <c r="S241" s="52" t="n">
        <v>100</v>
      </c>
      <c r="T241" s="52" t="n">
        <v>1</v>
      </c>
      <c r="U241" s="52" t="n">
        <v>30</v>
      </c>
      <c r="V241" s="52" t="s">
        <v>232</v>
      </c>
      <c r="W241" s="52" t="n">
        <v>4</v>
      </c>
      <c r="X241" s="52" t="s">
        <v>274</v>
      </c>
    </row>
    <row r="242" customFormat="false" ht="15" hidden="false" customHeight="true" outlineLevel="0" collapsed="false">
      <c r="A242" s="49" t="s">
        <v>1214</v>
      </c>
      <c r="B242" s="49" t="s">
        <v>287</v>
      </c>
      <c r="C242" s="50" t="s">
        <v>716</v>
      </c>
      <c r="D242" s="50" t="s">
        <v>1215</v>
      </c>
      <c r="E242" s="50" t="s">
        <v>1216</v>
      </c>
      <c r="F242" s="49" t="s">
        <v>173</v>
      </c>
      <c r="G242" s="49" t="n">
        <v>36</v>
      </c>
      <c r="H242" s="50" t="s">
        <v>258</v>
      </c>
      <c r="I242" s="50" t="s">
        <v>326</v>
      </c>
      <c r="J242" s="50" t="s">
        <v>176</v>
      </c>
      <c r="K242" s="49" t="s">
        <v>239</v>
      </c>
      <c r="L242" s="51" t="n">
        <v>8999999</v>
      </c>
      <c r="M242" s="49" t="s">
        <v>178</v>
      </c>
      <c r="N242" s="49" t="s">
        <v>388</v>
      </c>
      <c r="O242" s="49" t="s">
        <v>210</v>
      </c>
      <c r="P242" s="50" t="s">
        <v>320</v>
      </c>
      <c r="Q242" s="49" t="s">
        <v>242</v>
      </c>
      <c r="R242" s="49" t="s">
        <v>183</v>
      </c>
      <c r="S242" s="49" t="n">
        <v>50</v>
      </c>
      <c r="T242" s="49" t="n">
        <v>1</v>
      </c>
      <c r="U242" s="49" t="n">
        <v>2</v>
      </c>
      <c r="V242" s="49" t="s">
        <v>184</v>
      </c>
      <c r="W242" s="49" t="n">
        <v>1</v>
      </c>
      <c r="X242" s="49" t="s">
        <v>243</v>
      </c>
    </row>
    <row r="243" customFormat="false" ht="15" hidden="false" customHeight="true" outlineLevel="0" collapsed="false">
      <c r="A243" s="52" t="s">
        <v>1217</v>
      </c>
      <c r="B243" s="52" t="s">
        <v>342</v>
      </c>
      <c r="C243" s="53" t="s">
        <v>1218</v>
      </c>
      <c r="D243" s="53" t="s">
        <v>1219</v>
      </c>
      <c r="E243" s="53" t="s">
        <v>1220</v>
      </c>
      <c r="F243" s="52" t="s">
        <v>191</v>
      </c>
      <c r="G243" s="52" t="n">
        <v>34</v>
      </c>
      <c r="H243" s="53" t="s">
        <v>363</v>
      </c>
      <c r="I243" s="53" t="s">
        <v>259</v>
      </c>
      <c r="J243" s="53" t="s">
        <v>176</v>
      </c>
      <c r="K243" s="52" t="s">
        <v>373</v>
      </c>
      <c r="L243" s="54" t="n">
        <v>4499999</v>
      </c>
      <c r="M243" s="52" t="s">
        <v>196</v>
      </c>
      <c r="N243" s="52" t="s">
        <v>112</v>
      </c>
      <c r="O243" s="52" t="s">
        <v>268</v>
      </c>
      <c r="P243" s="53" t="s">
        <v>229</v>
      </c>
      <c r="Q243" s="52" t="s">
        <v>368</v>
      </c>
      <c r="R243" s="52" t="s">
        <v>183</v>
      </c>
      <c r="S243" s="52" t="n">
        <v>0</v>
      </c>
      <c r="T243" s="52" t="n">
        <v>0</v>
      </c>
      <c r="U243" s="52" t="n">
        <v>1</v>
      </c>
      <c r="V243" s="52" t="s">
        <v>184</v>
      </c>
      <c r="W243" s="52" t="n">
        <v>1</v>
      </c>
      <c r="X243" s="52" t="s">
        <v>201</v>
      </c>
    </row>
    <row r="244" customFormat="false" ht="15" hidden="false" customHeight="true" outlineLevel="0" collapsed="false">
      <c r="A244" s="49" t="s">
        <v>1221</v>
      </c>
      <c r="B244" s="49" t="s">
        <v>276</v>
      </c>
      <c r="C244" s="50" t="s">
        <v>1222</v>
      </c>
      <c r="D244" s="50" t="s">
        <v>1223</v>
      </c>
      <c r="E244" s="50" t="s">
        <v>1224</v>
      </c>
      <c r="F244" s="49" t="s">
        <v>191</v>
      </c>
      <c r="G244" s="49" t="n">
        <v>36</v>
      </c>
      <c r="H244" s="50" t="s">
        <v>258</v>
      </c>
      <c r="I244" s="50" t="s">
        <v>218</v>
      </c>
      <c r="J244" s="50" t="s">
        <v>219</v>
      </c>
      <c r="K244" s="49" t="s">
        <v>239</v>
      </c>
      <c r="L244" s="51" t="n">
        <v>8999999</v>
      </c>
      <c r="M244" s="49" t="s">
        <v>220</v>
      </c>
      <c r="N244" s="49" t="s">
        <v>209</v>
      </c>
      <c r="O244" s="49" t="s">
        <v>210</v>
      </c>
      <c r="P244" s="50" t="s">
        <v>181</v>
      </c>
      <c r="Q244" s="49" t="s">
        <v>182</v>
      </c>
      <c r="R244" s="49" t="s">
        <v>183</v>
      </c>
      <c r="S244" s="49" t="n">
        <v>25</v>
      </c>
      <c r="T244" s="49" t="n">
        <v>2</v>
      </c>
      <c r="U244" s="49" t="n">
        <v>1</v>
      </c>
      <c r="V244" s="49" t="s">
        <v>232</v>
      </c>
      <c r="W244" s="49" t="n">
        <v>3</v>
      </c>
      <c r="X244" s="49" t="s">
        <v>243</v>
      </c>
    </row>
    <row r="245" customFormat="false" ht="15" hidden="false" customHeight="true" outlineLevel="0" collapsed="false">
      <c r="A245" s="52" t="s">
        <v>1225</v>
      </c>
      <c r="B245" s="52" t="s">
        <v>254</v>
      </c>
      <c r="C245" s="53" t="s">
        <v>1226</v>
      </c>
      <c r="D245" s="53" t="s">
        <v>1227</v>
      </c>
      <c r="E245" s="53" t="s">
        <v>1228</v>
      </c>
      <c r="F245" s="52" t="s">
        <v>173</v>
      </c>
      <c r="G245" s="52" t="n">
        <v>28</v>
      </c>
      <c r="H245" s="53" t="s">
        <v>258</v>
      </c>
      <c r="I245" s="53" t="s">
        <v>250</v>
      </c>
      <c r="J245" s="53" t="s">
        <v>219</v>
      </c>
      <c r="K245" s="52" t="s">
        <v>373</v>
      </c>
      <c r="L245" s="54" t="n">
        <v>4499999</v>
      </c>
      <c r="M245" s="52" t="s">
        <v>178</v>
      </c>
      <c r="N245" s="52" t="s">
        <v>209</v>
      </c>
      <c r="O245" s="52" t="s">
        <v>210</v>
      </c>
      <c r="P245" s="53" t="s">
        <v>229</v>
      </c>
      <c r="Q245" s="52" t="s">
        <v>230</v>
      </c>
      <c r="R245" s="52" t="s">
        <v>199</v>
      </c>
      <c r="S245" s="52" t="n">
        <v>50</v>
      </c>
      <c r="T245" s="52" t="n">
        <v>3</v>
      </c>
      <c r="U245" s="52" t="n">
        <v>1</v>
      </c>
      <c r="V245" s="52" t="s">
        <v>200</v>
      </c>
      <c r="W245" s="52" t="n">
        <v>4</v>
      </c>
      <c r="X245" s="52" t="s">
        <v>185</v>
      </c>
    </row>
    <row r="246" customFormat="false" ht="15" hidden="false" customHeight="true" outlineLevel="0" collapsed="false">
      <c r="A246" s="49" t="s">
        <v>1229</v>
      </c>
      <c r="B246" s="49" t="s">
        <v>287</v>
      </c>
      <c r="C246" s="50" t="s">
        <v>1230</v>
      </c>
      <c r="D246" s="50" t="s">
        <v>1231</v>
      </c>
      <c r="E246" s="50" t="s">
        <v>1232</v>
      </c>
      <c r="F246" s="49" t="s">
        <v>173</v>
      </c>
      <c r="G246" s="49" t="n">
        <v>36</v>
      </c>
      <c r="H246" s="50" t="s">
        <v>363</v>
      </c>
      <c r="I246" s="50" t="s">
        <v>175</v>
      </c>
      <c r="J246" s="50" t="s">
        <v>176</v>
      </c>
      <c r="K246" s="49" t="s">
        <v>177</v>
      </c>
      <c r="L246" s="51" t="n">
        <v>6999999</v>
      </c>
      <c r="M246" s="49" t="s">
        <v>178</v>
      </c>
      <c r="N246" s="49" t="s">
        <v>112</v>
      </c>
      <c r="O246" s="49" t="s">
        <v>180</v>
      </c>
      <c r="P246" s="50" t="s">
        <v>273</v>
      </c>
      <c r="Q246" s="49" t="s">
        <v>182</v>
      </c>
      <c r="R246" s="49" t="s">
        <v>212</v>
      </c>
      <c r="S246" s="49" t="n">
        <v>50</v>
      </c>
      <c r="T246" s="49" t="n">
        <v>0</v>
      </c>
      <c r="U246" s="49" t="n">
        <v>0</v>
      </c>
      <c r="V246" s="49" t="s">
        <v>200</v>
      </c>
      <c r="W246" s="49" t="n">
        <v>2</v>
      </c>
      <c r="X246" s="49" t="s">
        <v>243</v>
      </c>
    </row>
    <row r="247" customFormat="false" ht="15" hidden="false" customHeight="true" outlineLevel="0" collapsed="false">
      <c r="A247" s="52" t="s">
        <v>1233</v>
      </c>
      <c r="B247" s="52" t="s">
        <v>600</v>
      </c>
      <c r="C247" s="53" t="s">
        <v>1234</v>
      </c>
      <c r="D247" s="53" t="s">
        <v>1235</v>
      </c>
      <c r="E247" s="53" t="s">
        <v>1236</v>
      </c>
      <c r="F247" s="52" t="s">
        <v>173</v>
      </c>
      <c r="G247" s="52" t="n">
        <v>40</v>
      </c>
      <c r="H247" s="53" t="s">
        <v>666</v>
      </c>
      <c r="I247" s="53" t="s">
        <v>291</v>
      </c>
      <c r="J247" s="53" t="s">
        <v>251</v>
      </c>
      <c r="K247" s="52" t="s">
        <v>239</v>
      </c>
      <c r="L247" s="54" t="n">
        <v>8999999</v>
      </c>
      <c r="M247" s="52" t="s">
        <v>196</v>
      </c>
      <c r="N247" s="52" t="s">
        <v>112</v>
      </c>
      <c r="O247" s="52" t="s">
        <v>268</v>
      </c>
      <c r="P247" s="53" t="s">
        <v>229</v>
      </c>
      <c r="Q247" s="52" t="s">
        <v>182</v>
      </c>
      <c r="R247" s="52" t="s">
        <v>212</v>
      </c>
      <c r="S247" s="52" t="n">
        <v>50</v>
      </c>
      <c r="T247" s="52" t="n">
        <v>1</v>
      </c>
      <c r="U247" s="52" t="n">
        <v>1</v>
      </c>
      <c r="V247" s="52" t="s">
        <v>184</v>
      </c>
      <c r="W247" s="52" t="n">
        <v>1</v>
      </c>
      <c r="X247" s="52" t="s">
        <v>274</v>
      </c>
    </row>
    <row r="248" customFormat="false" ht="15" hidden="false" customHeight="true" outlineLevel="0" collapsed="false">
      <c r="A248" s="49" t="s">
        <v>1237</v>
      </c>
      <c r="B248" s="49" t="s">
        <v>413</v>
      </c>
      <c r="C248" s="50" t="s">
        <v>446</v>
      </c>
      <c r="D248" s="50" t="s">
        <v>1238</v>
      </c>
      <c r="E248" s="50" t="s">
        <v>1239</v>
      </c>
      <c r="F248" s="49" t="s">
        <v>173</v>
      </c>
      <c r="G248" s="49" t="n">
        <v>39</v>
      </c>
      <c r="H248" s="50" t="s">
        <v>363</v>
      </c>
      <c r="I248" s="50" t="s">
        <v>175</v>
      </c>
      <c r="J248" s="50" t="s">
        <v>176</v>
      </c>
      <c r="K248" s="49" t="s">
        <v>261</v>
      </c>
      <c r="L248" s="51" t="n">
        <v>0</v>
      </c>
      <c r="M248" s="49" t="s">
        <v>196</v>
      </c>
      <c r="N248" s="49" t="s">
        <v>179</v>
      </c>
      <c r="O248" s="49" t="s">
        <v>221</v>
      </c>
      <c r="P248" s="50" t="s">
        <v>252</v>
      </c>
      <c r="Q248" s="49" t="s">
        <v>182</v>
      </c>
      <c r="R248" s="49" t="s">
        <v>183</v>
      </c>
      <c r="S248" s="49" t="n">
        <v>25</v>
      </c>
      <c r="T248" s="49" t="n">
        <v>0</v>
      </c>
      <c r="U248" s="49" t="n">
        <v>3</v>
      </c>
      <c r="V248" s="49" t="s">
        <v>232</v>
      </c>
      <c r="W248" s="49" t="n">
        <v>1</v>
      </c>
      <c r="X248" s="49" t="s">
        <v>243</v>
      </c>
    </row>
    <row r="249" customFormat="false" ht="15" hidden="false" customHeight="true" outlineLevel="0" collapsed="false">
      <c r="A249" s="52" t="s">
        <v>1240</v>
      </c>
      <c r="B249" s="52" t="s">
        <v>245</v>
      </c>
      <c r="C249" s="53" t="s">
        <v>1241</v>
      </c>
      <c r="D249" s="53" t="s">
        <v>1242</v>
      </c>
      <c r="E249" s="53" t="s">
        <v>1243</v>
      </c>
      <c r="F249" s="52" t="s">
        <v>173</v>
      </c>
      <c r="G249" s="52" t="n">
        <v>39</v>
      </c>
      <c r="H249" s="53" t="s">
        <v>406</v>
      </c>
      <c r="I249" s="53" t="s">
        <v>175</v>
      </c>
      <c r="J249" s="53" t="s">
        <v>260</v>
      </c>
      <c r="K249" s="52" t="s">
        <v>195</v>
      </c>
      <c r="L249" s="54" t="n">
        <v>11249999</v>
      </c>
      <c r="M249" s="52" t="s">
        <v>262</v>
      </c>
      <c r="N249" s="52" t="s">
        <v>240</v>
      </c>
      <c r="O249" s="52" t="s">
        <v>268</v>
      </c>
      <c r="P249" s="53" t="s">
        <v>211</v>
      </c>
      <c r="Q249" s="52" t="s">
        <v>368</v>
      </c>
      <c r="R249" s="52" t="s">
        <v>212</v>
      </c>
      <c r="S249" s="52" t="n">
        <v>0</v>
      </c>
      <c r="T249" s="52" t="n">
        <v>0</v>
      </c>
      <c r="U249" s="52" t="n">
        <v>2</v>
      </c>
      <c r="V249" s="52" t="s">
        <v>232</v>
      </c>
      <c r="W249" s="52" t="n">
        <v>2</v>
      </c>
      <c r="X249" s="52" t="s">
        <v>243</v>
      </c>
    </row>
    <row r="250" customFormat="false" ht="15" hidden="false" customHeight="true" outlineLevel="0" collapsed="false">
      <c r="A250" s="49" t="s">
        <v>1244</v>
      </c>
      <c r="B250" s="49" t="s">
        <v>529</v>
      </c>
      <c r="C250" s="50" t="s">
        <v>1245</v>
      </c>
      <c r="D250" s="50" t="s">
        <v>1246</v>
      </c>
      <c r="E250" s="50" t="s">
        <v>1247</v>
      </c>
      <c r="F250" s="49" t="s">
        <v>173</v>
      </c>
      <c r="G250" s="49" t="n">
        <v>44</v>
      </c>
      <c r="H250" s="50" t="s">
        <v>174</v>
      </c>
      <c r="I250" s="50" t="s">
        <v>291</v>
      </c>
      <c r="J250" s="50" t="s">
        <v>260</v>
      </c>
      <c r="K250" s="49" t="s">
        <v>239</v>
      </c>
      <c r="L250" s="51" t="n">
        <v>8999999</v>
      </c>
      <c r="M250" s="49" t="s">
        <v>220</v>
      </c>
      <c r="N250" s="49" t="s">
        <v>209</v>
      </c>
      <c r="O250" s="49" t="s">
        <v>197</v>
      </c>
      <c r="P250" s="50" t="s">
        <v>273</v>
      </c>
      <c r="Q250" s="49" t="s">
        <v>230</v>
      </c>
      <c r="R250" s="49" t="s">
        <v>183</v>
      </c>
      <c r="S250" s="49" t="n">
        <v>75</v>
      </c>
      <c r="T250" s="49" t="n">
        <v>0</v>
      </c>
      <c r="U250" s="49" t="n">
        <v>30</v>
      </c>
      <c r="V250" s="49" t="s">
        <v>292</v>
      </c>
      <c r="W250" s="49" t="n">
        <v>1</v>
      </c>
      <c r="X250" s="49" t="s">
        <v>243</v>
      </c>
    </row>
    <row r="251" customFormat="false" ht="15" hidden="false" customHeight="true" outlineLevel="0" collapsed="false">
      <c r="A251" s="52" t="s">
        <v>1248</v>
      </c>
      <c r="B251" s="52" t="s">
        <v>384</v>
      </c>
      <c r="C251" s="53" t="s">
        <v>608</v>
      </c>
      <c r="D251" s="53" t="s">
        <v>1249</v>
      </c>
      <c r="E251" s="53" t="s">
        <v>1250</v>
      </c>
      <c r="F251" s="52" t="s">
        <v>173</v>
      </c>
      <c r="G251" s="52" t="n">
        <v>41</v>
      </c>
      <c r="H251" s="53" t="s">
        <v>192</v>
      </c>
      <c r="I251" s="53" t="s">
        <v>250</v>
      </c>
      <c r="J251" s="53" t="s">
        <v>176</v>
      </c>
      <c r="K251" s="52" t="s">
        <v>195</v>
      </c>
      <c r="L251" s="54" t="n">
        <v>11249999</v>
      </c>
      <c r="M251" s="52" t="s">
        <v>262</v>
      </c>
      <c r="N251" s="52" t="s">
        <v>112</v>
      </c>
      <c r="O251" s="52" t="s">
        <v>210</v>
      </c>
      <c r="P251" s="53" t="s">
        <v>320</v>
      </c>
      <c r="Q251" s="52" t="s">
        <v>230</v>
      </c>
      <c r="R251" s="52" t="s">
        <v>212</v>
      </c>
      <c r="S251" s="52" t="n">
        <v>95</v>
      </c>
      <c r="T251" s="52" t="n">
        <v>0</v>
      </c>
      <c r="U251" s="52" t="n">
        <v>14</v>
      </c>
      <c r="V251" s="52" t="s">
        <v>232</v>
      </c>
      <c r="W251" s="52" t="n">
        <v>2</v>
      </c>
      <c r="X251" s="52" t="s">
        <v>274</v>
      </c>
    </row>
    <row r="252" customFormat="false" ht="15" hidden="false" customHeight="true" outlineLevel="0" collapsed="false">
      <c r="A252" s="49" t="s">
        <v>1251</v>
      </c>
      <c r="B252" s="49" t="s">
        <v>203</v>
      </c>
      <c r="C252" s="50" t="s">
        <v>1252</v>
      </c>
      <c r="D252" s="50" t="s">
        <v>1253</v>
      </c>
      <c r="E252" s="50" t="s">
        <v>1254</v>
      </c>
      <c r="F252" s="49" t="s">
        <v>173</v>
      </c>
      <c r="G252" s="49" t="n">
        <v>28</v>
      </c>
      <c r="H252" s="50" t="s">
        <v>217</v>
      </c>
      <c r="I252" s="50" t="s">
        <v>738</v>
      </c>
      <c r="J252" s="50" t="s">
        <v>260</v>
      </c>
      <c r="K252" s="49" t="s">
        <v>177</v>
      </c>
      <c r="L252" s="51" t="n">
        <v>6999999</v>
      </c>
      <c r="M252" s="49" t="s">
        <v>178</v>
      </c>
      <c r="N252" s="49" t="s">
        <v>388</v>
      </c>
      <c r="O252" s="49" t="s">
        <v>180</v>
      </c>
      <c r="P252" s="50" t="s">
        <v>229</v>
      </c>
      <c r="Q252" s="49" t="s">
        <v>182</v>
      </c>
      <c r="R252" s="49" t="s">
        <v>199</v>
      </c>
      <c r="S252" s="49" t="n">
        <v>100</v>
      </c>
      <c r="T252" s="49" t="n">
        <v>0</v>
      </c>
      <c r="U252" s="49" t="n">
        <v>0</v>
      </c>
      <c r="V252" s="49" t="s">
        <v>200</v>
      </c>
      <c r="W252" s="49" t="n">
        <v>1</v>
      </c>
      <c r="X252" s="49" t="s">
        <v>243</v>
      </c>
    </row>
    <row r="253" customFormat="false" ht="15" hidden="false" customHeight="true" outlineLevel="0" collapsed="false">
      <c r="A253" s="52" t="s">
        <v>1255</v>
      </c>
      <c r="B253" s="52" t="s">
        <v>454</v>
      </c>
      <c r="C253" s="53" t="s">
        <v>1256</v>
      </c>
      <c r="D253" s="53" t="s">
        <v>1257</v>
      </c>
      <c r="E253" s="53" t="s">
        <v>1258</v>
      </c>
      <c r="F253" s="52" t="s">
        <v>191</v>
      </c>
      <c r="G253" s="52" t="n">
        <v>50</v>
      </c>
      <c r="H253" s="53" t="s">
        <v>666</v>
      </c>
      <c r="I253" s="53" t="s">
        <v>218</v>
      </c>
      <c r="J253" s="53" t="s">
        <v>176</v>
      </c>
      <c r="K253" s="52" t="s">
        <v>177</v>
      </c>
      <c r="L253" s="54" t="n">
        <v>6999999</v>
      </c>
      <c r="M253" s="52" t="s">
        <v>178</v>
      </c>
      <c r="N253" s="52" t="s">
        <v>388</v>
      </c>
      <c r="O253" s="52" t="s">
        <v>268</v>
      </c>
      <c r="P253" s="53" t="s">
        <v>320</v>
      </c>
      <c r="Q253" s="52" t="s">
        <v>182</v>
      </c>
      <c r="R253" s="52" t="s">
        <v>183</v>
      </c>
      <c r="S253" s="52" t="n">
        <v>95</v>
      </c>
      <c r="T253" s="52" t="n">
        <v>1</v>
      </c>
      <c r="U253" s="52" t="n">
        <v>5</v>
      </c>
      <c r="V253" s="52" t="s">
        <v>200</v>
      </c>
      <c r="W253" s="52" t="n">
        <v>3</v>
      </c>
      <c r="X253" s="52" t="s">
        <v>263</v>
      </c>
    </row>
    <row r="254" customFormat="false" ht="15" hidden="false" customHeight="true" outlineLevel="0" collapsed="false">
      <c r="A254" s="49" t="s">
        <v>1259</v>
      </c>
      <c r="B254" s="49" t="s">
        <v>384</v>
      </c>
      <c r="C254" s="50" t="s">
        <v>1260</v>
      </c>
      <c r="D254" s="50" t="s">
        <v>1261</v>
      </c>
      <c r="E254" s="50" t="s">
        <v>1262</v>
      </c>
      <c r="F254" s="49" t="s">
        <v>173</v>
      </c>
      <c r="G254" s="49" t="n">
        <v>28</v>
      </c>
      <c r="H254" s="50" t="s">
        <v>249</v>
      </c>
      <c r="I254" s="50" t="s">
        <v>193</v>
      </c>
      <c r="J254" s="50" t="s">
        <v>251</v>
      </c>
      <c r="K254" s="49" t="s">
        <v>195</v>
      </c>
      <c r="L254" s="51" t="n">
        <v>11249999</v>
      </c>
      <c r="M254" s="49" t="s">
        <v>178</v>
      </c>
      <c r="N254" s="49" t="s">
        <v>179</v>
      </c>
      <c r="O254" s="49" t="s">
        <v>197</v>
      </c>
      <c r="P254" s="50" t="s">
        <v>229</v>
      </c>
      <c r="Q254" s="49" t="s">
        <v>182</v>
      </c>
      <c r="R254" s="49" t="s">
        <v>183</v>
      </c>
      <c r="S254" s="49" t="n">
        <v>50</v>
      </c>
      <c r="T254" s="49" t="n">
        <v>0</v>
      </c>
      <c r="U254" s="49" t="n">
        <v>0</v>
      </c>
      <c r="V254" s="49" t="s">
        <v>232</v>
      </c>
      <c r="W254" s="49" t="n">
        <v>2</v>
      </c>
      <c r="X254" s="49" t="s">
        <v>185</v>
      </c>
    </row>
    <row r="255" customFormat="false" ht="15" hidden="false" customHeight="true" outlineLevel="0" collapsed="false">
      <c r="A255" s="52" t="s">
        <v>1263</v>
      </c>
      <c r="B255" s="52" t="s">
        <v>467</v>
      </c>
      <c r="C255" s="53" t="s">
        <v>1264</v>
      </c>
      <c r="D255" s="53" t="s">
        <v>1265</v>
      </c>
      <c r="E255" s="53" t="s">
        <v>1266</v>
      </c>
      <c r="F255" s="52" t="s">
        <v>173</v>
      </c>
      <c r="G255" s="52" t="n">
        <v>34</v>
      </c>
      <c r="H255" s="53" t="s">
        <v>217</v>
      </c>
      <c r="I255" s="53" t="s">
        <v>218</v>
      </c>
      <c r="J255" s="53" t="s">
        <v>194</v>
      </c>
      <c r="K255" s="52" t="s">
        <v>239</v>
      </c>
      <c r="L255" s="54" t="n">
        <v>8999999</v>
      </c>
      <c r="M255" s="52" t="s">
        <v>178</v>
      </c>
      <c r="N255" s="52" t="s">
        <v>179</v>
      </c>
      <c r="O255" s="52" t="s">
        <v>221</v>
      </c>
      <c r="P255" s="53" t="s">
        <v>241</v>
      </c>
      <c r="Q255" s="52" t="s">
        <v>230</v>
      </c>
      <c r="R255" s="52" t="s">
        <v>231</v>
      </c>
      <c r="S255" s="52" t="n">
        <v>25</v>
      </c>
      <c r="T255" s="52" t="n">
        <v>1</v>
      </c>
      <c r="U255" s="52" t="n">
        <v>0</v>
      </c>
      <c r="V255" s="52" t="s">
        <v>200</v>
      </c>
      <c r="W255" s="52" t="n">
        <v>4</v>
      </c>
      <c r="X255" s="52" t="s">
        <v>274</v>
      </c>
    </row>
    <row r="256" customFormat="false" ht="15" hidden="false" customHeight="true" outlineLevel="0" collapsed="false">
      <c r="A256" s="49" t="s">
        <v>1267</v>
      </c>
      <c r="B256" s="49" t="s">
        <v>282</v>
      </c>
      <c r="C256" s="50" t="s">
        <v>1268</v>
      </c>
      <c r="D256" s="50" t="s">
        <v>1269</v>
      </c>
      <c r="E256" s="50" t="s">
        <v>1270</v>
      </c>
      <c r="F256" s="49" t="s">
        <v>173</v>
      </c>
      <c r="G256" s="49" t="n">
        <v>39</v>
      </c>
      <c r="H256" s="50" t="s">
        <v>192</v>
      </c>
      <c r="I256" s="50" t="s">
        <v>218</v>
      </c>
      <c r="J256" s="50" t="s">
        <v>260</v>
      </c>
      <c r="K256" s="49" t="s">
        <v>177</v>
      </c>
      <c r="L256" s="51" t="n">
        <v>6999999</v>
      </c>
      <c r="M256" s="49" t="s">
        <v>262</v>
      </c>
      <c r="N256" s="49" t="s">
        <v>209</v>
      </c>
      <c r="O256" s="49" t="s">
        <v>221</v>
      </c>
      <c r="P256" s="50" t="s">
        <v>241</v>
      </c>
      <c r="Q256" s="49" t="s">
        <v>182</v>
      </c>
      <c r="R256" s="49" t="s">
        <v>199</v>
      </c>
      <c r="S256" s="49" t="n">
        <v>25</v>
      </c>
      <c r="T256" s="49" t="n">
        <v>0</v>
      </c>
      <c r="U256" s="49" t="n">
        <v>2</v>
      </c>
      <c r="V256" s="49" t="s">
        <v>232</v>
      </c>
      <c r="W256" s="49" t="n">
        <v>4</v>
      </c>
      <c r="X256" s="49" t="s">
        <v>185</v>
      </c>
    </row>
    <row r="257" customFormat="false" ht="15" hidden="false" customHeight="true" outlineLevel="0" collapsed="false">
      <c r="A257" s="52" t="s">
        <v>1271</v>
      </c>
      <c r="B257" s="52" t="s">
        <v>384</v>
      </c>
      <c r="C257" s="53" t="s">
        <v>1272</v>
      </c>
      <c r="D257" s="53" t="s">
        <v>1273</v>
      </c>
      <c r="E257" s="53" t="s">
        <v>1274</v>
      </c>
      <c r="F257" s="52" t="s">
        <v>173</v>
      </c>
      <c r="G257" s="52" t="n">
        <v>33</v>
      </c>
      <c r="H257" s="53" t="s">
        <v>192</v>
      </c>
      <c r="I257" s="53" t="s">
        <v>738</v>
      </c>
      <c r="J257" s="53" t="s">
        <v>219</v>
      </c>
      <c r="K257" s="52" t="s">
        <v>239</v>
      </c>
      <c r="L257" s="54" t="n">
        <v>8999999</v>
      </c>
      <c r="M257" s="52" t="s">
        <v>178</v>
      </c>
      <c r="N257" s="52" t="s">
        <v>112</v>
      </c>
      <c r="O257" s="52" t="s">
        <v>268</v>
      </c>
      <c r="P257" s="53" t="s">
        <v>211</v>
      </c>
      <c r="Q257" s="52" t="s">
        <v>182</v>
      </c>
      <c r="R257" s="52" t="s">
        <v>212</v>
      </c>
      <c r="S257" s="52" t="n">
        <v>0</v>
      </c>
      <c r="T257" s="52" t="n">
        <v>0</v>
      </c>
      <c r="U257" s="52" t="n">
        <v>0</v>
      </c>
      <c r="V257" s="52" t="s">
        <v>232</v>
      </c>
      <c r="W257" s="52" t="n">
        <v>1</v>
      </c>
      <c r="X257" s="52" t="s">
        <v>274</v>
      </c>
    </row>
    <row r="258" customFormat="false" ht="15" hidden="false" customHeight="true" outlineLevel="0" collapsed="false">
      <c r="A258" s="49" t="s">
        <v>1275</v>
      </c>
      <c r="B258" s="49" t="s">
        <v>322</v>
      </c>
      <c r="C258" s="50" t="s">
        <v>1276</v>
      </c>
      <c r="D258" s="50" t="s">
        <v>1277</v>
      </c>
      <c r="E258" s="50" t="s">
        <v>1278</v>
      </c>
      <c r="F258" s="49" t="s">
        <v>191</v>
      </c>
      <c r="G258" s="49" t="n">
        <v>29</v>
      </c>
      <c r="H258" s="50" t="s">
        <v>174</v>
      </c>
      <c r="I258" s="50" t="s">
        <v>291</v>
      </c>
      <c r="J258" s="50" t="s">
        <v>228</v>
      </c>
      <c r="K258" s="49" t="s">
        <v>208</v>
      </c>
      <c r="L258" s="51" t="n">
        <v>20000000</v>
      </c>
      <c r="M258" s="49" t="s">
        <v>220</v>
      </c>
      <c r="N258" s="49" t="s">
        <v>240</v>
      </c>
      <c r="O258" s="49" t="s">
        <v>210</v>
      </c>
      <c r="P258" s="50" t="s">
        <v>211</v>
      </c>
      <c r="Q258" s="49" t="s">
        <v>182</v>
      </c>
      <c r="R258" s="49" t="s">
        <v>183</v>
      </c>
      <c r="S258" s="49" t="n">
        <v>0</v>
      </c>
      <c r="T258" s="49" t="n">
        <v>0</v>
      </c>
      <c r="U258" s="49" t="n">
        <v>5</v>
      </c>
      <c r="V258" s="49" t="s">
        <v>184</v>
      </c>
      <c r="W258" s="49" t="n">
        <v>1</v>
      </c>
      <c r="X258" s="49" t="s">
        <v>185</v>
      </c>
    </row>
    <row r="259" customFormat="false" ht="15" hidden="false" customHeight="true" outlineLevel="0" collapsed="false">
      <c r="A259" s="52" t="s">
        <v>1279</v>
      </c>
      <c r="B259" s="52" t="s">
        <v>384</v>
      </c>
      <c r="C259" s="53" t="s">
        <v>1280</v>
      </c>
      <c r="D259" s="53" t="s">
        <v>1281</v>
      </c>
      <c r="E259" s="53" t="s">
        <v>1282</v>
      </c>
      <c r="F259" s="52" t="s">
        <v>191</v>
      </c>
      <c r="G259" s="52" t="n">
        <v>51</v>
      </c>
      <c r="H259" s="53" t="s">
        <v>258</v>
      </c>
      <c r="I259" s="53" t="s">
        <v>218</v>
      </c>
      <c r="J259" s="53" t="s">
        <v>260</v>
      </c>
      <c r="K259" s="52" t="s">
        <v>239</v>
      </c>
      <c r="L259" s="54" t="n">
        <v>8999999</v>
      </c>
      <c r="M259" s="52" t="s">
        <v>178</v>
      </c>
      <c r="N259" s="52" t="s">
        <v>209</v>
      </c>
      <c r="O259" s="52" t="s">
        <v>268</v>
      </c>
      <c r="P259" s="53" t="s">
        <v>241</v>
      </c>
      <c r="Q259" s="52" t="s">
        <v>230</v>
      </c>
      <c r="R259" s="52" t="s">
        <v>183</v>
      </c>
      <c r="S259" s="52" t="n">
        <v>0</v>
      </c>
      <c r="T259" s="52" t="n">
        <v>0</v>
      </c>
      <c r="U259" s="52" t="n">
        <v>1</v>
      </c>
      <c r="V259" s="52" t="s">
        <v>232</v>
      </c>
      <c r="W259" s="52" t="n">
        <v>2</v>
      </c>
      <c r="X259" s="52" t="s">
        <v>280</v>
      </c>
    </row>
    <row r="260" customFormat="false" ht="15" hidden="false" customHeight="true" outlineLevel="0" collapsed="false">
      <c r="A260" s="49" t="s">
        <v>1283</v>
      </c>
      <c r="B260" s="49" t="s">
        <v>276</v>
      </c>
      <c r="C260" s="50" t="s">
        <v>1284</v>
      </c>
      <c r="D260" s="50" t="s">
        <v>1285</v>
      </c>
      <c r="E260" s="50" t="s">
        <v>1286</v>
      </c>
      <c r="F260" s="49" t="s">
        <v>173</v>
      </c>
      <c r="G260" s="49" t="n">
        <v>34</v>
      </c>
      <c r="H260" s="50" t="s">
        <v>258</v>
      </c>
      <c r="I260" s="50" t="s">
        <v>218</v>
      </c>
      <c r="J260" s="50" t="s">
        <v>251</v>
      </c>
      <c r="K260" s="49" t="s">
        <v>177</v>
      </c>
      <c r="L260" s="51" t="n">
        <v>6999999</v>
      </c>
      <c r="M260" s="49" t="s">
        <v>178</v>
      </c>
      <c r="N260" s="49" t="s">
        <v>240</v>
      </c>
      <c r="O260" s="49" t="s">
        <v>180</v>
      </c>
      <c r="P260" s="50" t="s">
        <v>229</v>
      </c>
      <c r="Q260" s="49" t="s">
        <v>182</v>
      </c>
      <c r="R260" s="49" t="s">
        <v>212</v>
      </c>
      <c r="S260" s="49" t="n">
        <v>95</v>
      </c>
      <c r="T260" s="49" t="n">
        <v>0</v>
      </c>
      <c r="U260" s="49" t="n">
        <v>2</v>
      </c>
      <c r="V260" s="49" t="s">
        <v>232</v>
      </c>
      <c r="W260" s="49" t="n">
        <v>1</v>
      </c>
      <c r="X260" s="49" t="s">
        <v>280</v>
      </c>
    </row>
    <row r="261" customFormat="false" ht="15" hidden="false" customHeight="true" outlineLevel="0" collapsed="false">
      <c r="A261" s="52" t="s">
        <v>1287</v>
      </c>
      <c r="B261" s="52" t="s">
        <v>398</v>
      </c>
      <c r="C261" s="53" t="s">
        <v>1288</v>
      </c>
      <c r="D261" s="53" t="s">
        <v>1289</v>
      </c>
      <c r="E261" s="53" t="s">
        <v>1290</v>
      </c>
      <c r="F261" s="52" t="s">
        <v>173</v>
      </c>
      <c r="G261" s="52" t="n">
        <v>35</v>
      </c>
      <c r="H261" s="53" t="s">
        <v>174</v>
      </c>
      <c r="I261" s="53" t="s">
        <v>291</v>
      </c>
      <c r="J261" s="53" t="s">
        <v>176</v>
      </c>
      <c r="K261" s="52" t="s">
        <v>195</v>
      </c>
      <c r="L261" s="54" t="n">
        <v>11249999</v>
      </c>
      <c r="M261" s="52" t="s">
        <v>178</v>
      </c>
      <c r="N261" s="52" t="s">
        <v>179</v>
      </c>
      <c r="O261" s="52" t="s">
        <v>210</v>
      </c>
      <c r="P261" s="53" t="s">
        <v>252</v>
      </c>
      <c r="Q261" s="52" t="s">
        <v>230</v>
      </c>
      <c r="R261" s="52" t="s">
        <v>231</v>
      </c>
      <c r="S261" s="52" t="n">
        <v>100</v>
      </c>
      <c r="T261" s="52" t="n">
        <v>1</v>
      </c>
      <c r="U261" s="52" t="n">
        <v>3</v>
      </c>
      <c r="V261" s="52" t="s">
        <v>200</v>
      </c>
      <c r="W261" s="52" t="n">
        <v>3</v>
      </c>
      <c r="X261" s="52" t="s">
        <v>357</v>
      </c>
    </row>
    <row r="262" customFormat="false" ht="15" hidden="false" customHeight="true" outlineLevel="0" collapsed="false">
      <c r="A262" s="49" t="s">
        <v>1291</v>
      </c>
      <c r="B262" s="49" t="s">
        <v>282</v>
      </c>
      <c r="C262" s="50" t="s">
        <v>1292</v>
      </c>
      <c r="D262" s="50" t="s">
        <v>1293</v>
      </c>
      <c r="E262" s="50" t="s">
        <v>1294</v>
      </c>
      <c r="F262" s="49" t="s">
        <v>191</v>
      </c>
      <c r="G262" s="49" t="n">
        <v>31</v>
      </c>
      <c r="H262" s="50" t="s">
        <v>217</v>
      </c>
      <c r="I262" s="50" t="s">
        <v>175</v>
      </c>
      <c r="J262" s="50" t="s">
        <v>228</v>
      </c>
      <c r="K262" s="49" t="s">
        <v>177</v>
      </c>
      <c r="L262" s="51" t="n">
        <v>6999999</v>
      </c>
      <c r="M262" s="49" t="s">
        <v>220</v>
      </c>
      <c r="N262" s="49" t="s">
        <v>240</v>
      </c>
      <c r="O262" s="49" t="s">
        <v>221</v>
      </c>
      <c r="P262" s="50" t="s">
        <v>320</v>
      </c>
      <c r="Q262" s="49" t="s">
        <v>182</v>
      </c>
      <c r="R262" s="49" t="s">
        <v>231</v>
      </c>
      <c r="S262" s="49" t="n">
        <v>0</v>
      </c>
      <c r="T262" s="49" t="n">
        <v>1</v>
      </c>
      <c r="U262" s="49" t="n">
        <v>5</v>
      </c>
      <c r="V262" s="49" t="s">
        <v>184</v>
      </c>
      <c r="W262" s="49" t="n">
        <v>2</v>
      </c>
      <c r="X262" s="49" t="s">
        <v>274</v>
      </c>
    </row>
    <row r="263" customFormat="false" ht="15" hidden="false" customHeight="true" outlineLevel="0" collapsed="false">
      <c r="A263" s="52" t="s">
        <v>1295</v>
      </c>
      <c r="B263" s="52" t="s">
        <v>348</v>
      </c>
      <c r="C263" s="53" t="s">
        <v>1296</v>
      </c>
      <c r="D263" s="53" t="s">
        <v>1297</v>
      </c>
      <c r="E263" s="53" t="s">
        <v>1298</v>
      </c>
      <c r="F263" s="52" t="s">
        <v>173</v>
      </c>
      <c r="G263" s="52" t="n">
        <v>55</v>
      </c>
      <c r="H263" s="53" t="s">
        <v>363</v>
      </c>
      <c r="I263" s="53" t="s">
        <v>738</v>
      </c>
      <c r="J263" s="53" t="s">
        <v>251</v>
      </c>
      <c r="K263" s="52" t="s">
        <v>239</v>
      </c>
      <c r="L263" s="54" t="n">
        <v>8999999</v>
      </c>
      <c r="M263" s="52" t="s">
        <v>178</v>
      </c>
      <c r="N263" s="52" t="s">
        <v>388</v>
      </c>
      <c r="O263" s="52" t="s">
        <v>221</v>
      </c>
      <c r="P263" s="53" t="s">
        <v>241</v>
      </c>
      <c r="Q263" s="52" t="s">
        <v>368</v>
      </c>
      <c r="R263" s="52" t="s">
        <v>183</v>
      </c>
      <c r="S263" s="52" t="n">
        <v>0</v>
      </c>
      <c r="T263" s="52" t="n">
        <v>0</v>
      </c>
      <c r="U263" s="52" t="n">
        <v>3</v>
      </c>
      <c r="V263" s="52" t="s">
        <v>200</v>
      </c>
      <c r="W263" s="52" t="n">
        <v>4</v>
      </c>
      <c r="X263" s="52" t="s">
        <v>274</v>
      </c>
    </row>
    <row r="264" customFormat="false" ht="15" hidden="false" customHeight="true" outlineLevel="0" collapsed="false">
      <c r="A264" s="49" t="s">
        <v>1299</v>
      </c>
      <c r="B264" s="49" t="s">
        <v>234</v>
      </c>
      <c r="C264" s="50" t="s">
        <v>1300</v>
      </c>
      <c r="D264" s="50" t="s">
        <v>1301</v>
      </c>
      <c r="E264" s="50" t="s">
        <v>1302</v>
      </c>
      <c r="F264" s="49" t="s">
        <v>173</v>
      </c>
      <c r="G264" s="49" t="n">
        <v>31</v>
      </c>
      <c r="H264" s="50" t="s">
        <v>192</v>
      </c>
      <c r="I264" s="50" t="s">
        <v>326</v>
      </c>
      <c r="J264" s="50" t="s">
        <v>176</v>
      </c>
      <c r="K264" s="49" t="s">
        <v>239</v>
      </c>
      <c r="L264" s="51" t="n">
        <v>8999999</v>
      </c>
      <c r="M264" s="49" t="s">
        <v>178</v>
      </c>
      <c r="N264" s="49" t="s">
        <v>240</v>
      </c>
      <c r="O264" s="49" t="s">
        <v>210</v>
      </c>
      <c r="P264" s="50" t="s">
        <v>211</v>
      </c>
      <c r="Q264" s="49" t="s">
        <v>182</v>
      </c>
      <c r="R264" s="49" t="s">
        <v>212</v>
      </c>
      <c r="S264" s="49" t="n">
        <v>25</v>
      </c>
      <c r="T264" s="49" t="n">
        <v>1</v>
      </c>
      <c r="U264" s="49" t="n">
        <v>2</v>
      </c>
      <c r="V264" s="49" t="s">
        <v>232</v>
      </c>
      <c r="W264" s="49" t="n">
        <v>5</v>
      </c>
      <c r="X264" s="49" t="s">
        <v>274</v>
      </c>
    </row>
    <row r="265" customFormat="false" ht="15" hidden="false" customHeight="true" outlineLevel="0" collapsed="false">
      <c r="A265" s="52" t="s">
        <v>1303</v>
      </c>
      <c r="B265" s="52" t="s">
        <v>570</v>
      </c>
      <c r="C265" s="53" t="s">
        <v>1304</v>
      </c>
      <c r="D265" s="53" t="s">
        <v>1305</v>
      </c>
      <c r="E265" s="53" t="s">
        <v>1306</v>
      </c>
      <c r="F265" s="52" t="s">
        <v>173</v>
      </c>
      <c r="G265" s="52" t="n">
        <v>39</v>
      </c>
      <c r="H265" s="53" t="s">
        <v>174</v>
      </c>
      <c r="I265" s="53" t="s">
        <v>218</v>
      </c>
      <c r="J265" s="53" t="s">
        <v>228</v>
      </c>
      <c r="K265" s="52" t="s">
        <v>239</v>
      </c>
      <c r="L265" s="54" t="n">
        <v>8999999</v>
      </c>
      <c r="M265" s="52" t="s">
        <v>220</v>
      </c>
      <c r="N265" s="52" t="s">
        <v>240</v>
      </c>
      <c r="O265" s="52" t="s">
        <v>197</v>
      </c>
      <c r="P265" s="53" t="s">
        <v>241</v>
      </c>
      <c r="Q265" s="52" t="s">
        <v>242</v>
      </c>
      <c r="R265" s="52" t="s">
        <v>199</v>
      </c>
      <c r="S265" s="52" t="n">
        <v>0</v>
      </c>
      <c r="T265" s="52" t="n">
        <v>0</v>
      </c>
      <c r="U265" s="52" t="n">
        <v>7</v>
      </c>
      <c r="V265" s="52" t="s">
        <v>232</v>
      </c>
      <c r="W265" s="52" t="n">
        <v>2</v>
      </c>
      <c r="X265" s="52" t="s">
        <v>298</v>
      </c>
    </row>
    <row r="266" customFormat="false" ht="15" hidden="false" customHeight="true" outlineLevel="0" collapsed="false">
      <c r="A266" s="49" t="s">
        <v>1307</v>
      </c>
      <c r="B266" s="49" t="s">
        <v>282</v>
      </c>
      <c r="C266" s="50" t="s">
        <v>623</v>
      </c>
      <c r="D266" s="50" t="s">
        <v>1308</v>
      </c>
      <c r="E266" s="50" t="s">
        <v>1309</v>
      </c>
      <c r="F266" s="49" t="s">
        <v>173</v>
      </c>
      <c r="G266" s="49" t="n">
        <v>32</v>
      </c>
      <c r="H266" s="50" t="s">
        <v>258</v>
      </c>
      <c r="I266" s="50" t="s">
        <v>738</v>
      </c>
      <c r="J266" s="50" t="s">
        <v>228</v>
      </c>
      <c r="K266" s="49" t="s">
        <v>239</v>
      </c>
      <c r="L266" s="51" t="n">
        <v>8999999</v>
      </c>
      <c r="M266" s="49" t="s">
        <v>178</v>
      </c>
      <c r="N266" s="49" t="s">
        <v>209</v>
      </c>
      <c r="O266" s="49" t="s">
        <v>210</v>
      </c>
      <c r="P266" s="50" t="s">
        <v>211</v>
      </c>
      <c r="Q266" s="49" t="s">
        <v>182</v>
      </c>
      <c r="R266" s="49" t="s">
        <v>212</v>
      </c>
      <c r="S266" s="49" t="n">
        <v>0</v>
      </c>
      <c r="T266" s="49" t="n">
        <v>0</v>
      </c>
      <c r="U266" s="49" t="n">
        <v>2</v>
      </c>
      <c r="V266" s="49" t="s">
        <v>232</v>
      </c>
      <c r="W266" s="49" t="n">
        <v>2</v>
      </c>
      <c r="X266" s="49" t="s">
        <v>243</v>
      </c>
    </row>
    <row r="267" customFormat="false" ht="15" hidden="false" customHeight="true" outlineLevel="0" collapsed="false">
      <c r="A267" s="52" t="s">
        <v>1310</v>
      </c>
      <c r="B267" s="52" t="s">
        <v>529</v>
      </c>
      <c r="C267" s="53" t="s">
        <v>1311</v>
      </c>
      <c r="D267" s="53" t="s">
        <v>1312</v>
      </c>
      <c r="E267" s="53" t="s">
        <v>1313</v>
      </c>
      <c r="F267" s="52" t="s">
        <v>173</v>
      </c>
      <c r="G267" s="52" t="n">
        <v>31</v>
      </c>
      <c r="H267" s="53" t="s">
        <v>174</v>
      </c>
      <c r="I267" s="53" t="s">
        <v>250</v>
      </c>
      <c r="J267" s="53" t="s">
        <v>251</v>
      </c>
      <c r="K267" s="52" t="s">
        <v>195</v>
      </c>
      <c r="L267" s="54" t="n">
        <v>11249999</v>
      </c>
      <c r="M267" s="52" t="s">
        <v>196</v>
      </c>
      <c r="N267" s="52" t="s">
        <v>112</v>
      </c>
      <c r="O267" s="52" t="s">
        <v>197</v>
      </c>
      <c r="P267" s="53" t="s">
        <v>229</v>
      </c>
      <c r="Q267" s="52" t="s">
        <v>182</v>
      </c>
      <c r="R267" s="52" t="s">
        <v>199</v>
      </c>
      <c r="S267" s="52" t="n">
        <v>0</v>
      </c>
      <c r="T267" s="52" t="n">
        <v>1</v>
      </c>
      <c r="U267" s="52" t="n">
        <v>0</v>
      </c>
      <c r="V267" s="52" t="s">
        <v>200</v>
      </c>
      <c r="W267" s="52" t="n">
        <v>2</v>
      </c>
      <c r="X267" s="52" t="s">
        <v>280</v>
      </c>
    </row>
    <row r="268" customFormat="false" ht="15" hidden="false" customHeight="true" outlineLevel="0" collapsed="false">
      <c r="A268" s="49" t="s">
        <v>1314</v>
      </c>
      <c r="B268" s="49" t="s">
        <v>408</v>
      </c>
      <c r="C268" s="50" t="s">
        <v>1315</v>
      </c>
      <c r="D268" s="50" t="s">
        <v>1316</v>
      </c>
      <c r="E268" s="50" t="s">
        <v>1317</v>
      </c>
      <c r="F268" s="49" t="s">
        <v>173</v>
      </c>
      <c r="G268" s="49" t="n">
        <v>33</v>
      </c>
      <c r="H268" s="50" t="s">
        <v>249</v>
      </c>
      <c r="I268" s="50" t="s">
        <v>346</v>
      </c>
      <c r="J268" s="50" t="s">
        <v>260</v>
      </c>
      <c r="K268" s="49" t="s">
        <v>239</v>
      </c>
      <c r="L268" s="51" t="n">
        <v>8999999</v>
      </c>
      <c r="M268" s="49" t="s">
        <v>178</v>
      </c>
      <c r="N268" s="49" t="s">
        <v>209</v>
      </c>
      <c r="O268" s="49" t="s">
        <v>268</v>
      </c>
      <c r="P268" s="50" t="s">
        <v>273</v>
      </c>
      <c r="Q268" s="49" t="s">
        <v>182</v>
      </c>
      <c r="R268" s="49" t="s">
        <v>231</v>
      </c>
      <c r="S268" s="49" t="n">
        <v>75</v>
      </c>
      <c r="T268" s="49" t="n">
        <v>2</v>
      </c>
      <c r="U268" s="49" t="n">
        <v>0</v>
      </c>
      <c r="V268" s="49" t="s">
        <v>200</v>
      </c>
      <c r="W268" s="49" t="n">
        <v>2</v>
      </c>
      <c r="X268" s="49" t="s">
        <v>201</v>
      </c>
    </row>
    <row r="269" customFormat="false" ht="15" hidden="false" customHeight="true" outlineLevel="0" collapsed="false">
      <c r="A269" s="52" t="s">
        <v>1318</v>
      </c>
      <c r="B269" s="52" t="s">
        <v>187</v>
      </c>
      <c r="C269" s="53" t="s">
        <v>1319</v>
      </c>
      <c r="D269" s="53" t="s">
        <v>1320</v>
      </c>
      <c r="E269" s="53" t="s">
        <v>1321</v>
      </c>
      <c r="F269" s="52" t="s">
        <v>173</v>
      </c>
      <c r="G269" s="52" t="n">
        <v>36</v>
      </c>
      <c r="H269" s="53" t="s">
        <v>192</v>
      </c>
      <c r="I269" s="53" t="s">
        <v>250</v>
      </c>
      <c r="J269" s="53" t="s">
        <v>260</v>
      </c>
      <c r="K269" s="52" t="s">
        <v>373</v>
      </c>
      <c r="L269" s="54" t="n">
        <v>4499999</v>
      </c>
      <c r="M269" s="52" t="s">
        <v>220</v>
      </c>
      <c r="N269" s="52" t="s">
        <v>112</v>
      </c>
      <c r="O269" s="52" t="s">
        <v>180</v>
      </c>
      <c r="P269" s="53" t="s">
        <v>211</v>
      </c>
      <c r="Q269" s="52" t="s">
        <v>230</v>
      </c>
      <c r="R269" s="52" t="s">
        <v>199</v>
      </c>
      <c r="S269" s="52" t="n">
        <v>25</v>
      </c>
      <c r="T269" s="52" t="n">
        <v>3</v>
      </c>
      <c r="U269" s="52" t="n">
        <v>3</v>
      </c>
      <c r="V269" s="52" t="s">
        <v>232</v>
      </c>
      <c r="W269" s="52" t="n">
        <v>4</v>
      </c>
      <c r="X269" s="52" t="s">
        <v>274</v>
      </c>
    </row>
    <row r="270" customFormat="false" ht="15" hidden="false" customHeight="true" outlineLevel="0" collapsed="false">
      <c r="A270" s="49" t="s">
        <v>1322</v>
      </c>
      <c r="B270" s="49" t="s">
        <v>276</v>
      </c>
      <c r="C270" s="50" t="s">
        <v>1323</v>
      </c>
      <c r="D270" s="50" t="s">
        <v>1324</v>
      </c>
      <c r="E270" s="50" t="s">
        <v>1325</v>
      </c>
      <c r="F270" s="49" t="s">
        <v>191</v>
      </c>
      <c r="G270" s="49" t="n">
        <v>36</v>
      </c>
      <c r="H270" s="50" t="s">
        <v>174</v>
      </c>
      <c r="I270" s="50" t="s">
        <v>218</v>
      </c>
      <c r="J270" s="50" t="s">
        <v>251</v>
      </c>
      <c r="K270" s="49" t="s">
        <v>195</v>
      </c>
      <c r="L270" s="51" t="n">
        <v>11249999</v>
      </c>
      <c r="M270" s="49" t="s">
        <v>196</v>
      </c>
      <c r="N270" s="49" t="s">
        <v>388</v>
      </c>
      <c r="O270" s="49" t="s">
        <v>268</v>
      </c>
      <c r="P270" s="50" t="s">
        <v>320</v>
      </c>
      <c r="Q270" s="49" t="s">
        <v>182</v>
      </c>
      <c r="R270" s="49" t="s">
        <v>212</v>
      </c>
      <c r="S270" s="49" t="n">
        <v>0</v>
      </c>
      <c r="T270" s="49" t="n">
        <v>0</v>
      </c>
      <c r="U270" s="49" t="n">
        <v>2</v>
      </c>
      <c r="V270" s="49" t="s">
        <v>200</v>
      </c>
      <c r="W270" s="49" t="n">
        <v>2</v>
      </c>
      <c r="X270" s="49" t="s">
        <v>274</v>
      </c>
    </row>
    <row r="271" customFormat="false" ht="15" hidden="false" customHeight="true" outlineLevel="0" collapsed="false">
      <c r="A271" s="52" t="s">
        <v>1326</v>
      </c>
      <c r="B271" s="52" t="s">
        <v>600</v>
      </c>
      <c r="C271" s="53" t="s">
        <v>1327</v>
      </c>
      <c r="D271" s="53" t="s">
        <v>1328</v>
      </c>
      <c r="E271" s="53" t="s">
        <v>1329</v>
      </c>
      <c r="F271" s="52" t="s">
        <v>173</v>
      </c>
      <c r="G271" s="52" t="n">
        <v>37</v>
      </c>
      <c r="H271" s="53" t="s">
        <v>192</v>
      </c>
      <c r="I271" s="53" t="s">
        <v>175</v>
      </c>
      <c r="J271" s="53" t="s">
        <v>176</v>
      </c>
      <c r="K271" s="52" t="s">
        <v>177</v>
      </c>
      <c r="L271" s="54" t="n">
        <v>6999999</v>
      </c>
      <c r="M271" s="52" t="s">
        <v>220</v>
      </c>
      <c r="N271" s="52" t="s">
        <v>209</v>
      </c>
      <c r="O271" s="52" t="s">
        <v>268</v>
      </c>
      <c r="P271" s="53" t="s">
        <v>252</v>
      </c>
      <c r="Q271" s="52" t="s">
        <v>368</v>
      </c>
      <c r="R271" s="52" t="s">
        <v>212</v>
      </c>
      <c r="S271" s="52" t="n">
        <v>50</v>
      </c>
      <c r="T271" s="52" t="n">
        <v>0</v>
      </c>
      <c r="U271" s="52" t="n">
        <v>2</v>
      </c>
      <c r="V271" s="52" t="s">
        <v>292</v>
      </c>
      <c r="W271" s="52" t="n">
        <v>1</v>
      </c>
      <c r="X271" s="52" t="s">
        <v>357</v>
      </c>
    </row>
    <row r="272" customFormat="false" ht="15" hidden="false" customHeight="true" outlineLevel="0" collapsed="false">
      <c r="A272" s="49" t="s">
        <v>1330</v>
      </c>
      <c r="B272" s="49" t="s">
        <v>224</v>
      </c>
      <c r="C272" s="50" t="s">
        <v>1331</v>
      </c>
      <c r="D272" s="50" t="s">
        <v>1332</v>
      </c>
      <c r="E272" s="50" t="s">
        <v>1333</v>
      </c>
      <c r="F272" s="49" t="s">
        <v>173</v>
      </c>
      <c r="G272" s="49" t="n">
        <v>35</v>
      </c>
      <c r="H272" s="50" t="s">
        <v>666</v>
      </c>
      <c r="I272" s="50" t="s">
        <v>259</v>
      </c>
      <c r="J272" s="50" t="s">
        <v>260</v>
      </c>
      <c r="K272" s="49" t="s">
        <v>195</v>
      </c>
      <c r="L272" s="51" t="n">
        <v>11249999</v>
      </c>
      <c r="M272" s="49" t="s">
        <v>196</v>
      </c>
      <c r="N272" s="49" t="s">
        <v>112</v>
      </c>
      <c r="O272" s="49" t="s">
        <v>221</v>
      </c>
      <c r="P272" s="50" t="s">
        <v>229</v>
      </c>
      <c r="Q272" s="49" t="s">
        <v>368</v>
      </c>
      <c r="R272" s="49" t="s">
        <v>183</v>
      </c>
      <c r="S272" s="49" t="n">
        <v>25</v>
      </c>
      <c r="T272" s="49" t="n">
        <v>0</v>
      </c>
      <c r="U272" s="49" t="n">
        <v>2</v>
      </c>
      <c r="V272" s="49" t="s">
        <v>184</v>
      </c>
      <c r="W272" s="49" t="n">
        <v>1</v>
      </c>
      <c r="X272" s="49" t="s">
        <v>298</v>
      </c>
    </row>
    <row r="273" customFormat="false" ht="15" hidden="false" customHeight="true" outlineLevel="0" collapsed="false">
      <c r="A273" s="52" t="s">
        <v>1334</v>
      </c>
      <c r="B273" s="52" t="s">
        <v>254</v>
      </c>
      <c r="C273" s="53" t="s">
        <v>1335</v>
      </c>
      <c r="D273" s="53" t="s">
        <v>1336</v>
      </c>
      <c r="E273" s="53" t="s">
        <v>1337</v>
      </c>
      <c r="F273" s="52" t="s">
        <v>173</v>
      </c>
      <c r="G273" s="52" t="n">
        <v>41</v>
      </c>
      <c r="H273" s="53" t="s">
        <v>258</v>
      </c>
      <c r="I273" s="53" t="s">
        <v>259</v>
      </c>
      <c r="J273" s="53" t="s">
        <v>176</v>
      </c>
      <c r="K273" s="52" t="s">
        <v>195</v>
      </c>
      <c r="L273" s="54" t="n">
        <v>11249999</v>
      </c>
      <c r="M273" s="52" t="s">
        <v>178</v>
      </c>
      <c r="N273" s="52" t="s">
        <v>112</v>
      </c>
      <c r="O273" s="52" t="s">
        <v>180</v>
      </c>
      <c r="P273" s="53" t="s">
        <v>211</v>
      </c>
      <c r="Q273" s="52" t="s">
        <v>182</v>
      </c>
      <c r="R273" s="52" t="s">
        <v>183</v>
      </c>
      <c r="S273" s="52" t="n">
        <v>100</v>
      </c>
      <c r="T273" s="52" t="n">
        <v>2</v>
      </c>
      <c r="U273" s="52" t="n">
        <v>30</v>
      </c>
      <c r="V273" s="52" t="s">
        <v>184</v>
      </c>
      <c r="W273" s="52" t="n">
        <v>2</v>
      </c>
      <c r="X273" s="52" t="s">
        <v>274</v>
      </c>
    </row>
    <row r="274" customFormat="false" ht="15" hidden="false" customHeight="true" outlineLevel="0" collapsed="false">
      <c r="A274" s="49" t="s">
        <v>1338</v>
      </c>
      <c r="B274" s="49" t="s">
        <v>254</v>
      </c>
      <c r="C274" s="50" t="s">
        <v>1339</v>
      </c>
      <c r="D274" s="50" t="s">
        <v>1340</v>
      </c>
      <c r="E274" s="50" t="s">
        <v>1341</v>
      </c>
      <c r="F274" s="49" t="s">
        <v>173</v>
      </c>
      <c r="G274" s="49" t="n">
        <v>41</v>
      </c>
      <c r="H274" s="50" t="s">
        <v>363</v>
      </c>
      <c r="I274" s="50" t="s">
        <v>250</v>
      </c>
      <c r="J274" s="50" t="s">
        <v>176</v>
      </c>
      <c r="K274" s="49" t="s">
        <v>239</v>
      </c>
      <c r="L274" s="51" t="n">
        <v>8999999</v>
      </c>
      <c r="M274" s="49" t="s">
        <v>178</v>
      </c>
      <c r="N274" s="49" t="s">
        <v>112</v>
      </c>
      <c r="O274" s="49" t="s">
        <v>210</v>
      </c>
      <c r="P274" s="50" t="s">
        <v>241</v>
      </c>
      <c r="Q274" s="49" t="s">
        <v>182</v>
      </c>
      <c r="R274" s="49" t="s">
        <v>212</v>
      </c>
      <c r="S274" s="49" t="n">
        <v>50</v>
      </c>
      <c r="T274" s="49" t="n">
        <v>0</v>
      </c>
      <c r="U274" s="49" t="n">
        <v>2</v>
      </c>
      <c r="V274" s="49" t="s">
        <v>292</v>
      </c>
      <c r="W274" s="49" t="n">
        <v>1</v>
      </c>
      <c r="X274" s="49" t="s">
        <v>280</v>
      </c>
    </row>
    <row r="275" customFormat="false" ht="15" hidden="false" customHeight="true" outlineLevel="0" collapsed="false">
      <c r="A275" s="52" t="s">
        <v>1342</v>
      </c>
      <c r="B275" s="52" t="s">
        <v>333</v>
      </c>
      <c r="C275" s="53" t="s">
        <v>309</v>
      </c>
      <c r="D275" s="53" t="s">
        <v>1343</v>
      </c>
      <c r="E275" s="53" t="s">
        <v>1344</v>
      </c>
      <c r="F275" s="52" t="s">
        <v>173</v>
      </c>
      <c r="G275" s="52" t="n">
        <v>30</v>
      </c>
      <c r="H275" s="53" t="s">
        <v>249</v>
      </c>
      <c r="I275" s="53" t="s">
        <v>175</v>
      </c>
      <c r="J275" s="53" t="s">
        <v>219</v>
      </c>
      <c r="K275" s="52" t="s">
        <v>177</v>
      </c>
      <c r="L275" s="54" t="n">
        <v>6999999</v>
      </c>
      <c r="M275" s="52" t="s">
        <v>178</v>
      </c>
      <c r="N275" s="52" t="s">
        <v>240</v>
      </c>
      <c r="O275" s="52" t="s">
        <v>210</v>
      </c>
      <c r="P275" s="53" t="s">
        <v>320</v>
      </c>
      <c r="Q275" s="52" t="s">
        <v>182</v>
      </c>
      <c r="R275" s="52" t="s">
        <v>183</v>
      </c>
      <c r="S275" s="52" t="n">
        <v>75</v>
      </c>
      <c r="T275" s="52" t="n">
        <v>0</v>
      </c>
      <c r="U275" s="52" t="n">
        <v>0</v>
      </c>
      <c r="V275" s="52" t="s">
        <v>232</v>
      </c>
      <c r="W275" s="52" t="n">
        <v>5</v>
      </c>
      <c r="X275" s="52" t="s">
        <v>243</v>
      </c>
    </row>
    <row r="276" customFormat="false" ht="15" hidden="false" customHeight="true" outlineLevel="0" collapsed="false">
      <c r="A276" s="49" t="s">
        <v>1345</v>
      </c>
      <c r="B276" s="49" t="s">
        <v>333</v>
      </c>
      <c r="C276" s="50" t="s">
        <v>1346</v>
      </c>
      <c r="D276" s="50" t="s">
        <v>1347</v>
      </c>
      <c r="E276" s="50" t="s">
        <v>1348</v>
      </c>
      <c r="F276" s="49" t="s">
        <v>173</v>
      </c>
      <c r="G276" s="49" t="n">
        <v>42</v>
      </c>
      <c r="H276" s="50" t="s">
        <v>174</v>
      </c>
      <c r="I276" s="50" t="s">
        <v>238</v>
      </c>
      <c r="J276" s="50" t="s">
        <v>260</v>
      </c>
      <c r="K276" s="49" t="s">
        <v>177</v>
      </c>
      <c r="L276" s="51" t="n">
        <v>6999999</v>
      </c>
      <c r="M276" s="49" t="s">
        <v>178</v>
      </c>
      <c r="N276" s="49" t="s">
        <v>209</v>
      </c>
      <c r="O276" s="49" t="s">
        <v>180</v>
      </c>
      <c r="P276" s="50" t="s">
        <v>198</v>
      </c>
      <c r="Q276" s="49" t="s">
        <v>182</v>
      </c>
      <c r="R276" s="49" t="s">
        <v>212</v>
      </c>
      <c r="S276" s="49" t="n">
        <v>95</v>
      </c>
      <c r="T276" s="49" t="n">
        <v>0</v>
      </c>
      <c r="U276" s="49" t="n">
        <v>2</v>
      </c>
      <c r="V276" s="49" t="s">
        <v>232</v>
      </c>
      <c r="W276" s="49" t="n">
        <v>4</v>
      </c>
      <c r="X276" s="49" t="s">
        <v>280</v>
      </c>
    </row>
    <row r="277" customFormat="false" ht="15" hidden="false" customHeight="true" outlineLevel="0" collapsed="false">
      <c r="A277" s="52" t="s">
        <v>1349</v>
      </c>
      <c r="B277" s="52" t="s">
        <v>379</v>
      </c>
      <c r="C277" s="53" t="s">
        <v>1350</v>
      </c>
      <c r="D277" s="53" t="s">
        <v>1351</v>
      </c>
      <c r="E277" s="53" t="s">
        <v>1352</v>
      </c>
      <c r="F277" s="52" t="s">
        <v>173</v>
      </c>
      <c r="G277" s="52" t="n">
        <v>42</v>
      </c>
      <c r="H277" s="53" t="s">
        <v>499</v>
      </c>
      <c r="I277" s="53" t="s">
        <v>238</v>
      </c>
      <c r="J277" s="53" t="s">
        <v>194</v>
      </c>
      <c r="K277" s="52" t="s">
        <v>373</v>
      </c>
      <c r="L277" s="54" t="n">
        <v>4499999</v>
      </c>
      <c r="M277" s="52" t="s">
        <v>178</v>
      </c>
      <c r="N277" s="52" t="s">
        <v>179</v>
      </c>
      <c r="O277" s="52" t="s">
        <v>197</v>
      </c>
      <c r="P277" s="53" t="s">
        <v>198</v>
      </c>
      <c r="Q277" s="52" t="s">
        <v>182</v>
      </c>
      <c r="R277" s="52" t="s">
        <v>231</v>
      </c>
      <c r="S277" s="52" t="n">
        <v>25</v>
      </c>
      <c r="T277" s="52" t="n">
        <v>0</v>
      </c>
      <c r="U277" s="52" t="n">
        <v>1</v>
      </c>
      <c r="V277" s="52" t="s">
        <v>184</v>
      </c>
      <c r="W277" s="52" t="n">
        <v>4</v>
      </c>
      <c r="X277" s="52" t="s">
        <v>357</v>
      </c>
    </row>
    <row r="278" customFormat="false" ht="15" hidden="false" customHeight="true" outlineLevel="0" collapsed="false">
      <c r="A278" s="49" t="s">
        <v>1353</v>
      </c>
      <c r="B278" s="49" t="s">
        <v>342</v>
      </c>
      <c r="C278" s="50" t="s">
        <v>1354</v>
      </c>
      <c r="D278" s="50" t="s">
        <v>1355</v>
      </c>
      <c r="E278" s="50" t="s">
        <v>1356</v>
      </c>
      <c r="F278" s="49" t="s">
        <v>173</v>
      </c>
      <c r="G278" s="49" t="n">
        <v>37</v>
      </c>
      <c r="H278" s="50" t="s">
        <v>192</v>
      </c>
      <c r="I278" s="50" t="s">
        <v>291</v>
      </c>
      <c r="J278" s="50" t="s">
        <v>194</v>
      </c>
      <c r="K278" s="49" t="s">
        <v>177</v>
      </c>
      <c r="L278" s="51" t="n">
        <v>6999999</v>
      </c>
      <c r="M278" s="49" t="s">
        <v>178</v>
      </c>
      <c r="N278" s="49" t="s">
        <v>112</v>
      </c>
      <c r="O278" s="49" t="s">
        <v>197</v>
      </c>
      <c r="P278" s="50" t="s">
        <v>198</v>
      </c>
      <c r="Q278" s="49" t="s">
        <v>230</v>
      </c>
      <c r="R278" s="49" t="s">
        <v>199</v>
      </c>
      <c r="S278" s="49" t="n">
        <v>0</v>
      </c>
      <c r="T278" s="49" t="n">
        <v>1</v>
      </c>
      <c r="U278" s="49" t="n">
        <v>14</v>
      </c>
      <c r="V278" s="49" t="s">
        <v>184</v>
      </c>
      <c r="W278" s="49" t="n">
        <v>3</v>
      </c>
      <c r="X278" s="49" t="s">
        <v>185</v>
      </c>
    </row>
    <row r="279" customFormat="false" ht="15" hidden="false" customHeight="true" outlineLevel="0" collapsed="false">
      <c r="A279" s="52" t="s">
        <v>1357</v>
      </c>
      <c r="B279" s="52" t="s">
        <v>353</v>
      </c>
      <c r="C279" s="53" t="s">
        <v>1080</v>
      </c>
      <c r="D279" s="53" t="s">
        <v>1358</v>
      </c>
      <c r="E279" s="53" t="s">
        <v>1359</v>
      </c>
      <c r="F279" s="52" t="s">
        <v>191</v>
      </c>
      <c r="G279" s="52" t="n">
        <v>43</v>
      </c>
      <c r="H279" s="53" t="s">
        <v>174</v>
      </c>
      <c r="I279" s="53" t="s">
        <v>238</v>
      </c>
      <c r="J279" s="53" t="s">
        <v>260</v>
      </c>
      <c r="K279" s="52" t="s">
        <v>177</v>
      </c>
      <c r="L279" s="54" t="n">
        <v>6999999</v>
      </c>
      <c r="M279" s="52" t="s">
        <v>196</v>
      </c>
      <c r="N279" s="52" t="s">
        <v>179</v>
      </c>
      <c r="O279" s="52" t="s">
        <v>197</v>
      </c>
      <c r="P279" s="53" t="s">
        <v>211</v>
      </c>
      <c r="Q279" s="52" t="s">
        <v>182</v>
      </c>
      <c r="R279" s="52" t="s">
        <v>212</v>
      </c>
      <c r="S279" s="52" t="n">
        <v>75</v>
      </c>
      <c r="T279" s="52" t="n">
        <v>0</v>
      </c>
      <c r="U279" s="52" t="n">
        <v>7</v>
      </c>
      <c r="V279" s="52" t="s">
        <v>200</v>
      </c>
      <c r="W279" s="52" t="n">
        <v>2</v>
      </c>
      <c r="X279" s="52" t="s">
        <v>201</v>
      </c>
    </row>
    <row r="280" customFormat="false" ht="15" hidden="false" customHeight="true" outlineLevel="0" collapsed="false">
      <c r="A280" s="49" t="s">
        <v>1360</v>
      </c>
      <c r="B280" s="49" t="s">
        <v>294</v>
      </c>
      <c r="C280" s="50" t="s">
        <v>1361</v>
      </c>
      <c r="D280" s="50" t="s">
        <v>1362</v>
      </c>
      <c r="E280" s="50" t="s">
        <v>1363</v>
      </c>
      <c r="F280" s="49" t="s">
        <v>191</v>
      </c>
      <c r="G280" s="49" t="n">
        <v>35</v>
      </c>
      <c r="H280" s="50" t="s">
        <v>207</v>
      </c>
      <c r="I280" s="50" t="s">
        <v>238</v>
      </c>
      <c r="J280" s="50" t="s">
        <v>219</v>
      </c>
      <c r="K280" s="49" t="s">
        <v>195</v>
      </c>
      <c r="L280" s="51" t="n">
        <v>11249999</v>
      </c>
      <c r="M280" s="49" t="s">
        <v>220</v>
      </c>
      <c r="N280" s="49" t="s">
        <v>209</v>
      </c>
      <c r="O280" s="49" t="s">
        <v>221</v>
      </c>
      <c r="P280" s="50" t="s">
        <v>320</v>
      </c>
      <c r="Q280" s="49" t="s">
        <v>230</v>
      </c>
      <c r="R280" s="49" t="s">
        <v>212</v>
      </c>
      <c r="S280" s="49" t="n">
        <v>50</v>
      </c>
      <c r="T280" s="49" t="n">
        <v>2</v>
      </c>
      <c r="U280" s="49" t="n">
        <v>0</v>
      </c>
      <c r="V280" s="49" t="s">
        <v>184</v>
      </c>
      <c r="W280" s="49" t="n">
        <v>4</v>
      </c>
      <c r="X280" s="49" t="s">
        <v>222</v>
      </c>
    </row>
    <row r="281" customFormat="false" ht="15" hidden="false" customHeight="true" outlineLevel="0" collapsed="false">
      <c r="A281" s="52" t="s">
        <v>1364</v>
      </c>
      <c r="B281" s="52" t="s">
        <v>348</v>
      </c>
      <c r="C281" s="53" t="s">
        <v>1365</v>
      </c>
      <c r="D281" s="53" t="s">
        <v>1366</v>
      </c>
      <c r="E281" s="53" t="s">
        <v>1367</v>
      </c>
      <c r="F281" s="52" t="s">
        <v>173</v>
      </c>
      <c r="G281" s="52" t="n">
        <v>36</v>
      </c>
      <c r="H281" s="53" t="s">
        <v>258</v>
      </c>
      <c r="I281" s="53" t="s">
        <v>218</v>
      </c>
      <c r="J281" s="53" t="s">
        <v>260</v>
      </c>
      <c r="K281" s="52" t="s">
        <v>177</v>
      </c>
      <c r="L281" s="54" t="n">
        <v>6999999</v>
      </c>
      <c r="M281" s="52" t="s">
        <v>220</v>
      </c>
      <c r="N281" s="52" t="s">
        <v>240</v>
      </c>
      <c r="O281" s="52" t="s">
        <v>268</v>
      </c>
      <c r="P281" s="53" t="s">
        <v>241</v>
      </c>
      <c r="Q281" s="52" t="s">
        <v>230</v>
      </c>
      <c r="R281" s="52" t="s">
        <v>199</v>
      </c>
      <c r="S281" s="52" t="n">
        <v>75</v>
      </c>
      <c r="T281" s="52" t="n">
        <v>2</v>
      </c>
      <c r="U281" s="52" t="n">
        <v>0</v>
      </c>
      <c r="V281" s="52" t="s">
        <v>232</v>
      </c>
      <c r="W281" s="52" t="n">
        <v>2</v>
      </c>
      <c r="X281" s="52" t="s">
        <v>201</v>
      </c>
    </row>
    <row r="282" customFormat="false" ht="15" hidden="false" customHeight="true" outlineLevel="0" collapsed="false">
      <c r="A282" s="49" t="s">
        <v>1368</v>
      </c>
      <c r="B282" s="49" t="s">
        <v>529</v>
      </c>
      <c r="C282" s="50" t="s">
        <v>962</v>
      </c>
      <c r="D282" s="50" t="s">
        <v>1369</v>
      </c>
      <c r="E282" s="50" t="s">
        <v>1370</v>
      </c>
      <c r="F282" s="49" t="s">
        <v>173</v>
      </c>
      <c r="G282" s="49" t="n">
        <v>40</v>
      </c>
      <c r="H282" s="50" t="s">
        <v>258</v>
      </c>
      <c r="I282" s="50" t="s">
        <v>218</v>
      </c>
      <c r="J282" s="50" t="s">
        <v>219</v>
      </c>
      <c r="K282" s="49" t="s">
        <v>177</v>
      </c>
      <c r="L282" s="51" t="n">
        <v>6999999</v>
      </c>
      <c r="M282" s="49" t="s">
        <v>178</v>
      </c>
      <c r="N282" s="49" t="s">
        <v>209</v>
      </c>
      <c r="O282" s="49" t="s">
        <v>210</v>
      </c>
      <c r="P282" s="50" t="s">
        <v>211</v>
      </c>
      <c r="Q282" s="49" t="s">
        <v>368</v>
      </c>
      <c r="R282" s="49" t="s">
        <v>183</v>
      </c>
      <c r="S282" s="49" t="n">
        <v>100</v>
      </c>
      <c r="T282" s="49" t="n">
        <v>0</v>
      </c>
      <c r="U282" s="49" t="n">
        <v>5</v>
      </c>
      <c r="V282" s="49" t="s">
        <v>200</v>
      </c>
      <c r="W282" s="49" t="n">
        <v>3</v>
      </c>
      <c r="X282" s="49" t="s">
        <v>185</v>
      </c>
    </row>
    <row r="283" customFormat="false" ht="15" hidden="false" customHeight="true" outlineLevel="0" collapsed="false">
      <c r="A283" s="52" t="s">
        <v>1371</v>
      </c>
      <c r="B283" s="52" t="s">
        <v>333</v>
      </c>
      <c r="C283" s="53" t="s">
        <v>974</v>
      </c>
      <c r="D283" s="53" t="s">
        <v>1372</v>
      </c>
      <c r="E283" s="53" t="s">
        <v>1373</v>
      </c>
      <c r="F283" s="52" t="s">
        <v>173</v>
      </c>
      <c r="G283" s="52" t="n">
        <v>38</v>
      </c>
      <c r="H283" s="53" t="s">
        <v>207</v>
      </c>
      <c r="I283" s="53" t="s">
        <v>259</v>
      </c>
      <c r="J283" s="53" t="s">
        <v>260</v>
      </c>
      <c r="K283" s="52" t="s">
        <v>239</v>
      </c>
      <c r="L283" s="54" t="n">
        <v>8999999</v>
      </c>
      <c r="M283" s="52" t="s">
        <v>178</v>
      </c>
      <c r="N283" s="52" t="s">
        <v>209</v>
      </c>
      <c r="O283" s="52" t="s">
        <v>268</v>
      </c>
      <c r="P283" s="53" t="s">
        <v>320</v>
      </c>
      <c r="Q283" s="52" t="s">
        <v>182</v>
      </c>
      <c r="R283" s="52" t="s">
        <v>199</v>
      </c>
      <c r="S283" s="52" t="n">
        <v>95</v>
      </c>
      <c r="T283" s="52" t="n">
        <v>1</v>
      </c>
      <c r="U283" s="52" t="n">
        <v>1</v>
      </c>
      <c r="V283" s="52" t="s">
        <v>200</v>
      </c>
      <c r="W283" s="52" t="n">
        <v>1</v>
      </c>
      <c r="X283" s="52" t="s">
        <v>274</v>
      </c>
    </row>
    <row r="284" customFormat="false" ht="15" hidden="false" customHeight="true" outlineLevel="0" collapsed="false">
      <c r="A284" s="49" t="s">
        <v>1374</v>
      </c>
      <c r="B284" s="49" t="s">
        <v>529</v>
      </c>
      <c r="C284" s="50" t="s">
        <v>1375</v>
      </c>
      <c r="D284" s="50" t="s">
        <v>1376</v>
      </c>
      <c r="E284" s="50" t="s">
        <v>1377</v>
      </c>
      <c r="F284" s="49" t="s">
        <v>173</v>
      </c>
      <c r="G284" s="49" t="n">
        <v>36</v>
      </c>
      <c r="H284" s="50" t="s">
        <v>217</v>
      </c>
      <c r="I284" s="50" t="s">
        <v>291</v>
      </c>
      <c r="J284" s="50" t="s">
        <v>176</v>
      </c>
      <c r="K284" s="49" t="s">
        <v>261</v>
      </c>
      <c r="L284" s="51" t="n">
        <v>0</v>
      </c>
      <c r="M284" s="49" t="s">
        <v>220</v>
      </c>
      <c r="N284" s="49" t="s">
        <v>179</v>
      </c>
      <c r="O284" s="49" t="s">
        <v>210</v>
      </c>
      <c r="P284" s="50" t="s">
        <v>273</v>
      </c>
      <c r="Q284" s="49" t="s">
        <v>368</v>
      </c>
      <c r="R284" s="49" t="s">
        <v>212</v>
      </c>
      <c r="S284" s="49" t="n">
        <v>0</v>
      </c>
      <c r="T284" s="49" t="n">
        <v>0</v>
      </c>
      <c r="U284" s="49" t="n">
        <v>3</v>
      </c>
      <c r="V284" s="49" t="s">
        <v>292</v>
      </c>
      <c r="W284" s="49" t="n">
        <v>3</v>
      </c>
      <c r="X284" s="49" t="s">
        <v>243</v>
      </c>
    </row>
    <row r="285" customFormat="false" ht="15" hidden="false" customHeight="true" outlineLevel="0" collapsed="false">
      <c r="A285" s="52" t="s">
        <v>1378</v>
      </c>
      <c r="B285" s="52" t="s">
        <v>529</v>
      </c>
      <c r="C285" s="53" t="s">
        <v>760</v>
      </c>
      <c r="D285" s="53" t="s">
        <v>1379</v>
      </c>
      <c r="E285" s="53" t="s">
        <v>1380</v>
      </c>
      <c r="F285" s="52" t="s">
        <v>173</v>
      </c>
      <c r="G285" s="52" t="n">
        <v>40</v>
      </c>
      <c r="H285" s="53" t="s">
        <v>499</v>
      </c>
      <c r="I285" s="53" t="s">
        <v>175</v>
      </c>
      <c r="J285" s="53" t="s">
        <v>219</v>
      </c>
      <c r="K285" s="52" t="s">
        <v>239</v>
      </c>
      <c r="L285" s="54" t="n">
        <v>8999999</v>
      </c>
      <c r="M285" s="52" t="s">
        <v>220</v>
      </c>
      <c r="N285" s="52" t="s">
        <v>388</v>
      </c>
      <c r="O285" s="52" t="s">
        <v>221</v>
      </c>
      <c r="P285" s="53" t="s">
        <v>229</v>
      </c>
      <c r="Q285" s="52" t="s">
        <v>230</v>
      </c>
      <c r="R285" s="52" t="s">
        <v>212</v>
      </c>
      <c r="S285" s="52" t="n">
        <v>0</v>
      </c>
      <c r="T285" s="52" t="n">
        <v>0</v>
      </c>
      <c r="U285" s="52" t="n">
        <v>3</v>
      </c>
      <c r="V285" s="52" t="s">
        <v>232</v>
      </c>
      <c r="W285" s="52" t="n">
        <v>2</v>
      </c>
      <c r="X285" s="52" t="s">
        <v>243</v>
      </c>
    </row>
    <row r="286" customFormat="false" ht="15" hidden="false" customHeight="true" outlineLevel="0" collapsed="false">
      <c r="A286" s="49" t="s">
        <v>1381</v>
      </c>
      <c r="B286" s="49" t="s">
        <v>583</v>
      </c>
      <c r="C286" s="50" t="s">
        <v>822</v>
      </c>
      <c r="D286" s="50" t="s">
        <v>1382</v>
      </c>
      <c r="E286" s="50" t="s">
        <v>1383</v>
      </c>
      <c r="F286" s="49" t="s">
        <v>173</v>
      </c>
      <c r="G286" s="49" t="n">
        <v>33</v>
      </c>
      <c r="H286" s="50" t="s">
        <v>174</v>
      </c>
      <c r="I286" s="50" t="s">
        <v>346</v>
      </c>
      <c r="J286" s="50" t="s">
        <v>260</v>
      </c>
      <c r="K286" s="49" t="s">
        <v>327</v>
      </c>
      <c r="L286" s="51" t="n">
        <v>13750000</v>
      </c>
      <c r="M286" s="49" t="s">
        <v>196</v>
      </c>
      <c r="N286" s="49" t="s">
        <v>179</v>
      </c>
      <c r="O286" s="49" t="s">
        <v>268</v>
      </c>
      <c r="P286" s="50" t="s">
        <v>320</v>
      </c>
      <c r="Q286" s="49" t="s">
        <v>182</v>
      </c>
      <c r="R286" s="49" t="s">
        <v>212</v>
      </c>
      <c r="S286" s="49" t="n">
        <v>50</v>
      </c>
      <c r="T286" s="49" t="n">
        <v>2</v>
      </c>
      <c r="U286" s="49" t="n">
        <v>0</v>
      </c>
      <c r="V286" s="49" t="s">
        <v>292</v>
      </c>
      <c r="W286" s="49" t="n">
        <v>2</v>
      </c>
      <c r="X286" s="49" t="s">
        <v>243</v>
      </c>
    </row>
    <row r="287" customFormat="false" ht="15" hidden="false" customHeight="true" outlineLevel="0" collapsed="false">
      <c r="A287" s="52" t="s">
        <v>1384</v>
      </c>
      <c r="B287" s="52" t="s">
        <v>203</v>
      </c>
      <c r="C287" s="53" t="s">
        <v>1385</v>
      </c>
      <c r="D287" s="53" t="s">
        <v>1386</v>
      </c>
      <c r="E287" s="53" t="s">
        <v>1387</v>
      </c>
      <c r="F287" s="52" t="s">
        <v>173</v>
      </c>
      <c r="G287" s="52" t="n">
        <v>31</v>
      </c>
      <c r="H287" s="53" t="s">
        <v>174</v>
      </c>
      <c r="I287" s="53" t="s">
        <v>218</v>
      </c>
      <c r="J287" s="53" t="s">
        <v>194</v>
      </c>
      <c r="K287" s="52" t="s">
        <v>239</v>
      </c>
      <c r="L287" s="54" t="n">
        <v>8999999</v>
      </c>
      <c r="M287" s="52" t="s">
        <v>178</v>
      </c>
      <c r="N287" s="52" t="s">
        <v>388</v>
      </c>
      <c r="O287" s="52" t="s">
        <v>210</v>
      </c>
      <c r="P287" s="53" t="s">
        <v>320</v>
      </c>
      <c r="Q287" s="52" t="s">
        <v>182</v>
      </c>
      <c r="R287" s="52" t="s">
        <v>183</v>
      </c>
      <c r="S287" s="52" t="n">
        <v>50</v>
      </c>
      <c r="T287" s="52" t="n">
        <v>0</v>
      </c>
      <c r="U287" s="52" t="n">
        <v>3</v>
      </c>
      <c r="V287" s="52" t="s">
        <v>184</v>
      </c>
      <c r="W287" s="52" t="n">
        <v>2</v>
      </c>
      <c r="X287" s="52" t="s">
        <v>280</v>
      </c>
    </row>
    <row r="288" customFormat="false" ht="15" hidden="false" customHeight="true" outlineLevel="0" collapsed="false">
      <c r="A288" s="49" t="s">
        <v>1388</v>
      </c>
      <c r="B288" s="49" t="s">
        <v>169</v>
      </c>
      <c r="C288" s="50" t="s">
        <v>1389</v>
      </c>
      <c r="D288" s="50" t="s">
        <v>1390</v>
      </c>
      <c r="E288" s="50" t="s">
        <v>1391</v>
      </c>
      <c r="F288" s="49" t="s">
        <v>191</v>
      </c>
      <c r="G288" s="49" t="n">
        <v>33</v>
      </c>
      <c r="H288" s="50" t="s">
        <v>666</v>
      </c>
      <c r="I288" s="50" t="s">
        <v>218</v>
      </c>
      <c r="J288" s="50" t="s">
        <v>194</v>
      </c>
      <c r="K288" s="49" t="s">
        <v>195</v>
      </c>
      <c r="L288" s="51" t="n">
        <v>11249999</v>
      </c>
      <c r="M288" s="49" t="s">
        <v>196</v>
      </c>
      <c r="N288" s="49" t="s">
        <v>240</v>
      </c>
      <c r="O288" s="49" t="s">
        <v>221</v>
      </c>
      <c r="P288" s="50" t="s">
        <v>211</v>
      </c>
      <c r="Q288" s="49" t="s">
        <v>242</v>
      </c>
      <c r="R288" s="49" t="s">
        <v>212</v>
      </c>
      <c r="S288" s="49" t="n">
        <v>50</v>
      </c>
      <c r="T288" s="49" t="n">
        <v>1</v>
      </c>
      <c r="U288" s="49" t="n">
        <v>1</v>
      </c>
      <c r="V288" s="49" t="s">
        <v>184</v>
      </c>
      <c r="W288" s="49" t="n">
        <v>1</v>
      </c>
      <c r="X288" s="49" t="s">
        <v>185</v>
      </c>
    </row>
    <row r="289" customFormat="false" ht="15" hidden="false" customHeight="true" outlineLevel="0" collapsed="false">
      <c r="A289" s="52" t="s">
        <v>1392</v>
      </c>
      <c r="B289" s="52" t="s">
        <v>282</v>
      </c>
      <c r="C289" s="53" t="s">
        <v>1393</v>
      </c>
      <c r="D289" s="53" t="s">
        <v>1394</v>
      </c>
      <c r="E289" s="53" t="s">
        <v>1395</v>
      </c>
      <c r="F289" s="52" t="s">
        <v>173</v>
      </c>
      <c r="G289" s="52" t="n">
        <v>34</v>
      </c>
      <c r="H289" s="53" t="s">
        <v>174</v>
      </c>
      <c r="I289" s="53" t="s">
        <v>218</v>
      </c>
      <c r="J289" s="53" t="s">
        <v>176</v>
      </c>
      <c r="K289" s="52" t="s">
        <v>327</v>
      </c>
      <c r="L289" s="54" t="n">
        <v>13750000</v>
      </c>
      <c r="M289" s="52" t="s">
        <v>178</v>
      </c>
      <c r="N289" s="52" t="s">
        <v>240</v>
      </c>
      <c r="O289" s="52" t="s">
        <v>180</v>
      </c>
      <c r="P289" s="53" t="s">
        <v>241</v>
      </c>
      <c r="Q289" s="52" t="s">
        <v>230</v>
      </c>
      <c r="R289" s="52" t="s">
        <v>199</v>
      </c>
      <c r="S289" s="52" t="n">
        <v>0</v>
      </c>
      <c r="T289" s="52" t="n">
        <v>1</v>
      </c>
      <c r="U289" s="52" t="n">
        <v>3</v>
      </c>
      <c r="V289" s="52" t="s">
        <v>232</v>
      </c>
      <c r="W289" s="52" t="n">
        <v>2</v>
      </c>
      <c r="X289" s="52" t="s">
        <v>185</v>
      </c>
    </row>
    <row r="290" customFormat="false" ht="15" hidden="false" customHeight="true" outlineLevel="0" collapsed="false">
      <c r="A290" s="49" t="s">
        <v>1396</v>
      </c>
      <c r="B290" s="49" t="s">
        <v>408</v>
      </c>
      <c r="C290" s="50" t="s">
        <v>1397</v>
      </c>
      <c r="D290" s="50" t="s">
        <v>1398</v>
      </c>
      <c r="E290" s="50" t="s">
        <v>1399</v>
      </c>
      <c r="F290" s="49" t="s">
        <v>173</v>
      </c>
      <c r="G290" s="49" t="n">
        <v>36</v>
      </c>
      <c r="H290" s="50" t="s">
        <v>174</v>
      </c>
      <c r="I290" s="50" t="s">
        <v>238</v>
      </c>
      <c r="J290" s="50" t="s">
        <v>194</v>
      </c>
      <c r="K290" s="49" t="s">
        <v>177</v>
      </c>
      <c r="L290" s="51" t="n">
        <v>6999999</v>
      </c>
      <c r="M290" s="49" t="s">
        <v>196</v>
      </c>
      <c r="N290" s="49" t="s">
        <v>209</v>
      </c>
      <c r="O290" s="49" t="s">
        <v>197</v>
      </c>
      <c r="P290" s="50" t="s">
        <v>320</v>
      </c>
      <c r="Q290" s="49" t="s">
        <v>182</v>
      </c>
      <c r="R290" s="49" t="s">
        <v>231</v>
      </c>
      <c r="S290" s="49" t="n">
        <v>95</v>
      </c>
      <c r="T290" s="49" t="n">
        <v>1</v>
      </c>
      <c r="U290" s="49" t="n">
        <v>1</v>
      </c>
      <c r="V290" s="49" t="s">
        <v>232</v>
      </c>
      <c r="W290" s="49" t="n">
        <v>5</v>
      </c>
      <c r="X290" s="49" t="s">
        <v>243</v>
      </c>
    </row>
    <row r="291" customFormat="false" ht="15" hidden="false" customHeight="true" outlineLevel="0" collapsed="false">
      <c r="A291" s="52" t="s">
        <v>1400</v>
      </c>
      <c r="B291" s="52" t="s">
        <v>359</v>
      </c>
      <c r="C291" s="53" t="s">
        <v>1401</v>
      </c>
      <c r="D291" s="53" t="s">
        <v>1402</v>
      </c>
      <c r="E291" s="53" t="s">
        <v>1403</v>
      </c>
      <c r="F291" s="52" t="s">
        <v>191</v>
      </c>
      <c r="G291" s="52" t="n">
        <v>32</v>
      </c>
      <c r="H291" s="53" t="s">
        <v>174</v>
      </c>
      <c r="I291" s="53" t="s">
        <v>250</v>
      </c>
      <c r="J291" s="53" t="s">
        <v>176</v>
      </c>
      <c r="K291" s="52" t="s">
        <v>208</v>
      </c>
      <c r="L291" s="54" t="n">
        <v>20000000</v>
      </c>
      <c r="M291" s="52" t="s">
        <v>178</v>
      </c>
      <c r="N291" s="52" t="s">
        <v>179</v>
      </c>
      <c r="O291" s="52" t="s">
        <v>268</v>
      </c>
      <c r="P291" s="53" t="s">
        <v>229</v>
      </c>
      <c r="Q291" s="52" t="s">
        <v>230</v>
      </c>
      <c r="R291" s="52" t="s">
        <v>199</v>
      </c>
      <c r="S291" s="52" t="n">
        <v>0</v>
      </c>
      <c r="T291" s="52" t="n">
        <v>0</v>
      </c>
      <c r="U291" s="52" t="n">
        <v>2</v>
      </c>
      <c r="V291" s="52" t="s">
        <v>184</v>
      </c>
      <c r="W291" s="52" t="n">
        <v>5</v>
      </c>
      <c r="X291" s="52" t="s">
        <v>274</v>
      </c>
    </row>
    <row r="292" customFormat="false" ht="15" hidden="false" customHeight="true" outlineLevel="0" collapsed="false">
      <c r="A292" s="49" t="s">
        <v>1404</v>
      </c>
      <c r="B292" s="49" t="s">
        <v>203</v>
      </c>
      <c r="C292" s="50" t="s">
        <v>1195</v>
      </c>
      <c r="D292" s="50" t="s">
        <v>1405</v>
      </c>
      <c r="E292" s="50" t="s">
        <v>1406</v>
      </c>
      <c r="F292" s="49" t="s">
        <v>173</v>
      </c>
      <c r="G292" s="49" t="n">
        <v>34</v>
      </c>
      <c r="H292" s="50" t="s">
        <v>174</v>
      </c>
      <c r="I292" s="50" t="s">
        <v>259</v>
      </c>
      <c r="J292" s="50" t="s">
        <v>251</v>
      </c>
      <c r="K292" s="49" t="s">
        <v>239</v>
      </c>
      <c r="L292" s="51" t="n">
        <v>8999999</v>
      </c>
      <c r="M292" s="49" t="s">
        <v>178</v>
      </c>
      <c r="N292" s="49" t="s">
        <v>112</v>
      </c>
      <c r="O292" s="49" t="s">
        <v>210</v>
      </c>
      <c r="P292" s="50" t="s">
        <v>211</v>
      </c>
      <c r="Q292" s="49" t="s">
        <v>242</v>
      </c>
      <c r="R292" s="49" t="s">
        <v>212</v>
      </c>
      <c r="S292" s="49" t="n">
        <v>0</v>
      </c>
      <c r="T292" s="49" t="n">
        <v>1</v>
      </c>
      <c r="U292" s="49" t="n">
        <v>2</v>
      </c>
      <c r="V292" s="49" t="s">
        <v>200</v>
      </c>
      <c r="W292" s="49" t="n">
        <v>1</v>
      </c>
      <c r="X292" s="49" t="s">
        <v>298</v>
      </c>
    </row>
    <row r="293" customFormat="false" ht="15" hidden="false" customHeight="true" outlineLevel="0" collapsed="false">
      <c r="A293" s="52" t="s">
        <v>1407</v>
      </c>
      <c r="B293" s="52" t="s">
        <v>300</v>
      </c>
      <c r="C293" s="53" t="s">
        <v>1346</v>
      </c>
      <c r="D293" s="53" t="s">
        <v>1408</v>
      </c>
      <c r="E293" s="53" t="s">
        <v>1409</v>
      </c>
      <c r="F293" s="52" t="s">
        <v>173</v>
      </c>
      <c r="G293" s="52" t="n">
        <v>42</v>
      </c>
      <c r="H293" s="53" t="s">
        <v>174</v>
      </c>
      <c r="I293" s="53" t="s">
        <v>259</v>
      </c>
      <c r="J293" s="53" t="s">
        <v>251</v>
      </c>
      <c r="K293" s="52" t="s">
        <v>373</v>
      </c>
      <c r="L293" s="54" t="n">
        <v>4499999</v>
      </c>
      <c r="M293" s="52" t="s">
        <v>178</v>
      </c>
      <c r="N293" s="52" t="s">
        <v>209</v>
      </c>
      <c r="O293" s="52" t="s">
        <v>210</v>
      </c>
      <c r="P293" s="53" t="s">
        <v>211</v>
      </c>
      <c r="Q293" s="52" t="s">
        <v>182</v>
      </c>
      <c r="R293" s="52" t="s">
        <v>212</v>
      </c>
      <c r="S293" s="52" t="n">
        <v>25</v>
      </c>
      <c r="T293" s="52" t="n">
        <v>0</v>
      </c>
      <c r="U293" s="52" t="n">
        <v>1</v>
      </c>
      <c r="V293" s="52" t="s">
        <v>232</v>
      </c>
      <c r="W293" s="52" t="n">
        <v>2</v>
      </c>
      <c r="X293" s="52" t="s">
        <v>280</v>
      </c>
    </row>
    <row r="294" customFormat="false" ht="15" hidden="false" customHeight="true" outlineLevel="0" collapsed="false">
      <c r="A294" s="49" t="s">
        <v>1410</v>
      </c>
      <c r="B294" s="49" t="s">
        <v>413</v>
      </c>
      <c r="C294" s="50" t="s">
        <v>876</v>
      </c>
      <c r="D294" s="50" t="s">
        <v>1411</v>
      </c>
      <c r="E294" s="50" t="s">
        <v>1412</v>
      </c>
      <c r="F294" s="49" t="s">
        <v>173</v>
      </c>
      <c r="G294" s="49" t="n">
        <v>41</v>
      </c>
      <c r="H294" s="50" t="s">
        <v>207</v>
      </c>
      <c r="I294" s="50" t="s">
        <v>738</v>
      </c>
      <c r="J294" s="50" t="s">
        <v>260</v>
      </c>
      <c r="K294" s="49" t="s">
        <v>177</v>
      </c>
      <c r="L294" s="51" t="n">
        <v>6999999</v>
      </c>
      <c r="M294" s="49" t="s">
        <v>178</v>
      </c>
      <c r="N294" s="49" t="s">
        <v>112</v>
      </c>
      <c r="O294" s="49" t="s">
        <v>197</v>
      </c>
      <c r="P294" s="50" t="s">
        <v>229</v>
      </c>
      <c r="Q294" s="49" t="s">
        <v>230</v>
      </c>
      <c r="R294" s="49" t="s">
        <v>212</v>
      </c>
      <c r="S294" s="49" t="n">
        <v>75</v>
      </c>
      <c r="T294" s="49" t="n">
        <v>2</v>
      </c>
      <c r="U294" s="49" t="n">
        <v>2</v>
      </c>
      <c r="V294" s="49" t="s">
        <v>292</v>
      </c>
      <c r="W294" s="49" t="n">
        <v>4</v>
      </c>
      <c r="X294" s="49" t="s">
        <v>243</v>
      </c>
    </row>
    <row r="295" customFormat="false" ht="15" hidden="false" customHeight="true" outlineLevel="0" collapsed="false">
      <c r="A295" s="52" t="s">
        <v>1413</v>
      </c>
      <c r="B295" s="52" t="s">
        <v>454</v>
      </c>
      <c r="C295" s="53" t="s">
        <v>1401</v>
      </c>
      <c r="D295" s="53" t="s">
        <v>1414</v>
      </c>
      <c r="E295" s="53" t="s">
        <v>1415</v>
      </c>
      <c r="F295" s="52" t="s">
        <v>191</v>
      </c>
      <c r="G295" s="52" t="n">
        <v>34</v>
      </c>
      <c r="H295" s="53" t="s">
        <v>174</v>
      </c>
      <c r="I295" s="53" t="s">
        <v>218</v>
      </c>
      <c r="J295" s="53" t="s">
        <v>176</v>
      </c>
      <c r="K295" s="52" t="s">
        <v>177</v>
      </c>
      <c r="L295" s="54" t="n">
        <v>6999999</v>
      </c>
      <c r="M295" s="52" t="s">
        <v>178</v>
      </c>
      <c r="N295" s="52" t="s">
        <v>209</v>
      </c>
      <c r="O295" s="52" t="s">
        <v>268</v>
      </c>
      <c r="P295" s="53" t="s">
        <v>229</v>
      </c>
      <c r="Q295" s="52" t="s">
        <v>230</v>
      </c>
      <c r="R295" s="52" t="s">
        <v>199</v>
      </c>
      <c r="S295" s="52" t="n">
        <v>50</v>
      </c>
      <c r="T295" s="52" t="n">
        <v>0</v>
      </c>
      <c r="U295" s="52" t="n">
        <v>2</v>
      </c>
      <c r="V295" s="52" t="s">
        <v>232</v>
      </c>
      <c r="W295" s="52" t="n">
        <v>1</v>
      </c>
      <c r="X295" s="52" t="s">
        <v>222</v>
      </c>
    </row>
    <row r="296" customFormat="false" ht="15" hidden="false" customHeight="true" outlineLevel="0" collapsed="false">
      <c r="A296" s="49" t="s">
        <v>1416</v>
      </c>
      <c r="B296" s="49" t="s">
        <v>467</v>
      </c>
      <c r="C296" s="50" t="s">
        <v>1417</v>
      </c>
      <c r="D296" s="50" t="s">
        <v>1418</v>
      </c>
      <c r="E296" s="50" t="s">
        <v>1419</v>
      </c>
      <c r="F296" s="49" t="s">
        <v>173</v>
      </c>
      <c r="G296" s="49" t="n">
        <v>39</v>
      </c>
      <c r="H296" s="50" t="s">
        <v>258</v>
      </c>
      <c r="I296" s="50" t="s">
        <v>291</v>
      </c>
      <c r="J296" s="50" t="s">
        <v>251</v>
      </c>
      <c r="K296" s="49" t="s">
        <v>373</v>
      </c>
      <c r="L296" s="51" t="n">
        <v>4499999</v>
      </c>
      <c r="M296" s="49" t="s">
        <v>178</v>
      </c>
      <c r="N296" s="49" t="s">
        <v>112</v>
      </c>
      <c r="O296" s="49" t="s">
        <v>221</v>
      </c>
      <c r="P296" s="50" t="s">
        <v>241</v>
      </c>
      <c r="Q296" s="49" t="s">
        <v>230</v>
      </c>
      <c r="R296" s="49" t="s">
        <v>212</v>
      </c>
      <c r="S296" s="49" t="n">
        <v>0</v>
      </c>
      <c r="T296" s="49" t="n">
        <v>0</v>
      </c>
      <c r="U296" s="49" t="n">
        <v>1</v>
      </c>
      <c r="V296" s="49" t="s">
        <v>184</v>
      </c>
      <c r="W296" s="49" t="n">
        <v>1</v>
      </c>
      <c r="X296" s="49" t="s">
        <v>263</v>
      </c>
    </row>
    <row r="297" customFormat="false" ht="15" hidden="false" customHeight="true" outlineLevel="0" collapsed="false">
      <c r="A297" s="52" t="s">
        <v>1420</v>
      </c>
      <c r="B297" s="52" t="s">
        <v>467</v>
      </c>
      <c r="C297" s="53" t="s">
        <v>1421</v>
      </c>
      <c r="D297" s="53" t="s">
        <v>1422</v>
      </c>
      <c r="E297" s="53" t="s">
        <v>1423</v>
      </c>
      <c r="F297" s="52" t="s">
        <v>173</v>
      </c>
      <c r="G297" s="52" t="n">
        <v>39</v>
      </c>
      <c r="H297" s="53" t="s">
        <v>217</v>
      </c>
      <c r="I297" s="53" t="s">
        <v>291</v>
      </c>
      <c r="J297" s="53" t="s">
        <v>194</v>
      </c>
      <c r="K297" s="52" t="s">
        <v>195</v>
      </c>
      <c r="L297" s="54" t="n">
        <v>11249999</v>
      </c>
      <c r="M297" s="52" t="s">
        <v>196</v>
      </c>
      <c r="N297" s="52" t="s">
        <v>240</v>
      </c>
      <c r="O297" s="52" t="s">
        <v>197</v>
      </c>
      <c r="P297" s="53" t="s">
        <v>181</v>
      </c>
      <c r="Q297" s="52" t="s">
        <v>182</v>
      </c>
      <c r="R297" s="52" t="s">
        <v>212</v>
      </c>
      <c r="S297" s="52" t="n">
        <v>0</v>
      </c>
      <c r="T297" s="52" t="n">
        <v>1</v>
      </c>
      <c r="U297" s="52" t="n">
        <v>0</v>
      </c>
      <c r="V297" s="52" t="s">
        <v>200</v>
      </c>
      <c r="W297" s="52" t="n">
        <v>2</v>
      </c>
      <c r="X297" s="52" t="s">
        <v>274</v>
      </c>
    </row>
    <row r="298" customFormat="false" ht="15" hidden="false" customHeight="true" outlineLevel="0" collapsed="false">
      <c r="A298" s="49" t="s">
        <v>1424</v>
      </c>
      <c r="B298" s="49" t="s">
        <v>454</v>
      </c>
      <c r="C298" s="50" t="s">
        <v>1425</v>
      </c>
      <c r="D298" s="50" t="s">
        <v>1426</v>
      </c>
      <c r="E298" s="50" t="s">
        <v>1427</v>
      </c>
      <c r="F298" s="49" t="s">
        <v>173</v>
      </c>
      <c r="G298" s="49" t="n">
        <v>36</v>
      </c>
      <c r="H298" s="50" t="s">
        <v>192</v>
      </c>
      <c r="I298" s="50" t="s">
        <v>291</v>
      </c>
      <c r="J298" s="50" t="s">
        <v>194</v>
      </c>
      <c r="K298" s="49" t="s">
        <v>177</v>
      </c>
      <c r="L298" s="51" t="n">
        <v>6999999</v>
      </c>
      <c r="M298" s="49" t="s">
        <v>262</v>
      </c>
      <c r="N298" s="49" t="s">
        <v>209</v>
      </c>
      <c r="O298" s="49" t="s">
        <v>210</v>
      </c>
      <c r="P298" s="50" t="s">
        <v>211</v>
      </c>
      <c r="Q298" s="49" t="s">
        <v>242</v>
      </c>
      <c r="R298" s="49" t="s">
        <v>199</v>
      </c>
      <c r="S298" s="49" t="n">
        <v>95</v>
      </c>
      <c r="T298" s="49" t="n">
        <v>0</v>
      </c>
      <c r="U298" s="49" t="n">
        <v>1</v>
      </c>
      <c r="V298" s="49" t="s">
        <v>292</v>
      </c>
      <c r="W298" s="49" t="n">
        <v>2</v>
      </c>
      <c r="X298" s="49" t="s">
        <v>263</v>
      </c>
    </row>
    <row r="299" customFormat="false" ht="15" hidden="false" customHeight="true" outlineLevel="0" collapsed="false">
      <c r="A299" s="52" t="s">
        <v>1428</v>
      </c>
      <c r="B299" s="52" t="s">
        <v>583</v>
      </c>
      <c r="C299" s="53" t="s">
        <v>277</v>
      </c>
      <c r="D299" s="53" t="s">
        <v>1429</v>
      </c>
      <c r="E299" s="53" t="s">
        <v>1430</v>
      </c>
      <c r="F299" s="52" t="s">
        <v>191</v>
      </c>
      <c r="G299" s="52" t="n">
        <v>47</v>
      </c>
      <c r="H299" s="53" t="s">
        <v>249</v>
      </c>
      <c r="I299" s="53" t="s">
        <v>238</v>
      </c>
      <c r="J299" s="53" t="s">
        <v>228</v>
      </c>
      <c r="K299" s="52" t="s">
        <v>239</v>
      </c>
      <c r="L299" s="54" t="n">
        <v>8999999</v>
      </c>
      <c r="M299" s="52" t="s">
        <v>178</v>
      </c>
      <c r="N299" s="52" t="s">
        <v>112</v>
      </c>
      <c r="O299" s="52" t="s">
        <v>268</v>
      </c>
      <c r="P299" s="53" t="s">
        <v>241</v>
      </c>
      <c r="Q299" s="52" t="s">
        <v>182</v>
      </c>
      <c r="R299" s="52" t="s">
        <v>199</v>
      </c>
      <c r="S299" s="52" t="n">
        <v>25</v>
      </c>
      <c r="T299" s="52" t="n">
        <v>1</v>
      </c>
      <c r="U299" s="52" t="n">
        <v>2</v>
      </c>
      <c r="V299" s="52" t="s">
        <v>184</v>
      </c>
      <c r="W299" s="52" t="n">
        <v>1</v>
      </c>
      <c r="X299" s="52" t="s">
        <v>274</v>
      </c>
    </row>
    <row r="300" customFormat="false" ht="15" hidden="false" customHeight="true" outlineLevel="0" collapsed="false">
      <c r="A300" s="49" t="s">
        <v>1431</v>
      </c>
      <c r="B300" s="49" t="s">
        <v>294</v>
      </c>
      <c r="C300" s="50" t="s">
        <v>1432</v>
      </c>
      <c r="D300" s="50" t="s">
        <v>1433</v>
      </c>
      <c r="E300" s="50" t="s">
        <v>1434</v>
      </c>
      <c r="F300" s="49" t="s">
        <v>191</v>
      </c>
      <c r="G300" s="49" t="n">
        <v>34</v>
      </c>
      <c r="H300" s="50" t="s">
        <v>192</v>
      </c>
      <c r="I300" s="50" t="s">
        <v>346</v>
      </c>
      <c r="J300" s="50" t="s">
        <v>176</v>
      </c>
      <c r="K300" s="49" t="s">
        <v>177</v>
      </c>
      <c r="L300" s="51" t="n">
        <v>6999999</v>
      </c>
      <c r="M300" s="49" t="s">
        <v>178</v>
      </c>
      <c r="N300" s="49" t="s">
        <v>209</v>
      </c>
      <c r="O300" s="49" t="s">
        <v>210</v>
      </c>
      <c r="P300" s="50" t="s">
        <v>320</v>
      </c>
      <c r="Q300" s="49" t="s">
        <v>230</v>
      </c>
      <c r="R300" s="49" t="s">
        <v>212</v>
      </c>
      <c r="S300" s="49" t="n">
        <v>95</v>
      </c>
      <c r="T300" s="49" t="n">
        <v>0</v>
      </c>
      <c r="U300" s="49" t="n">
        <v>30</v>
      </c>
      <c r="V300" s="49" t="s">
        <v>232</v>
      </c>
      <c r="W300" s="49" t="n">
        <v>1</v>
      </c>
      <c r="X300" s="49" t="s">
        <v>243</v>
      </c>
    </row>
    <row r="301" customFormat="false" ht="15" hidden="false" customHeight="true" outlineLevel="0" collapsed="false">
      <c r="A301" s="52" t="s">
        <v>1435</v>
      </c>
      <c r="B301" s="52" t="s">
        <v>333</v>
      </c>
      <c r="C301" s="53" t="s">
        <v>1436</v>
      </c>
      <c r="D301" s="53" t="s">
        <v>1437</v>
      </c>
      <c r="E301" s="53" t="s">
        <v>1438</v>
      </c>
      <c r="F301" s="52" t="s">
        <v>173</v>
      </c>
      <c r="G301" s="52" t="n">
        <v>37</v>
      </c>
      <c r="H301" s="53" t="s">
        <v>174</v>
      </c>
      <c r="I301" s="53" t="s">
        <v>175</v>
      </c>
      <c r="J301" s="53" t="s">
        <v>194</v>
      </c>
      <c r="K301" s="52" t="s">
        <v>177</v>
      </c>
      <c r="L301" s="54" t="n">
        <v>6999999</v>
      </c>
      <c r="M301" s="52" t="s">
        <v>220</v>
      </c>
      <c r="N301" s="52" t="s">
        <v>240</v>
      </c>
      <c r="O301" s="52" t="s">
        <v>221</v>
      </c>
      <c r="P301" s="53" t="s">
        <v>252</v>
      </c>
      <c r="Q301" s="52" t="s">
        <v>182</v>
      </c>
      <c r="R301" s="52" t="s">
        <v>183</v>
      </c>
      <c r="S301" s="52" t="n">
        <v>25</v>
      </c>
      <c r="T301" s="52" t="n">
        <v>1</v>
      </c>
      <c r="U301" s="52" t="n">
        <v>0</v>
      </c>
      <c r="V301" s="52" t="s">
        <v>232</v>
      </c>
      <c r="W301" s="52" t="n">
        <v>5</v>
      </c>
      <c r="X301" s="52" t="s">
        <v>280</v>
      </c>
    </row>
    <row r="302" customFormat="false" ht="15" hidden="false" customHeight="true" outlineLevel="0" collapsed="false">
      <c r="A302" s="49" t="s">
        <v>1439</v>
      </c>
      <c r="B302" s="49" t="s">
        <v>342</v>
      </c>
      <c r="C302" s="50" t="s">
        <v>1440</v>
      </c>
      <c r="D302" s="50" t="s">
        <v>1441</v>
      </c>
      <c r="E302" s="50" t="s">
        <v>1442</v>
      </c>
      <c r="F302" s="49" t="s">
        <v>191</v>
      </c>
      <c r="G302" s="49" t="n">
        <v>52</v>
      </c>
      <c r="H302" s="50" t="s">
        <v>192</v>
      </c>
      <c r="I302" s="50" t="s">
        <v>238</v>
      </c>
      <c r="J302" s="50" t="s">
        <v>228</v>
      </c>
      <c r="K302" s="49" t="s">
        <v>177</v>
      </c>
      <c r="L302" s="51" t="n">
        <v>6999999</v>
      </c>
      <c r="M302" s="49" t="s">
        <v>178</v>
      </c>
      <c r="N302" s="49" t="s">
        <v>240</v>
      </c>
      <c r="O302" s="49" t="s">
        <v>180</v>
      </c>
      <c r="P302" s="50" t="s">
        <v>273</v>
      </c>
      <c r="Q302" s="49" t="s">
        <v>182</v>
      </c>
      <c r="R302" s="49" t="s">
        <v>212</v>
      </c>
      <c r="S302" s="49" t="n">
        <v>75</v>
      </c>
      <c r="T302" s="49" t="n">
        <v>0</v>
      </c>
      <c r="U302" s="49" t="n">
        <v>14</v>
      </c>
      <c r="V302" s="49" t="s">
        <v>232</v>
      </c>
      <c r="W302" s="49" t="n">
        <v>3</v>
      </c>
      <c r="X302" s="49" t="s">
        <v>263</v>
      </c>
    </row>
    <row r="303" customFormat="false" ht="15" hidden="false" customHeight="true" outlineLevel="0" collapsed="false">
      <c r="A303" s="52" t="s">
        <v>1443</v>
      </c>
      <c r="B303" s="52" t="s">
        <v>384</v>
      </c>
      <c r="C303" s="53" t="s">
        <v>752</v>
      </c>
      <c r="D303" s="53" t="s">
        <v>1444</v>
      </c>
      <c r="E303" s="53" t="s">
        <v>1445</v>
      </c>
      <c r="F303" s="52" t="s">
        <v>173</v>
      </c>
      <c r="G303" s="52" t="n">
        <v>50</v>
      </c>
      <c r="H303" s="53" t="s">
        <v>174</v>
      </c>
      <c r="I303" s="53" t="s">
        <v>238</v>
      </c>
      <c r="J303" s="53" t="s">
        <v>176</v>
      </c>
      <c r="K303" s="52" t="s">
        <v>195</v>
      </c>
      <c r="L303" s="54" t="n">
        <v>11249999</v>
      </c>
      <c r="M303" s="52" t="s">
        <v>178</v>
      </c>
      <c r="N303" s="52" t="s">
        <v>240</v>
      </c>
      <c r="O303" s="52" t="s">
        <v>210</v>
      </c>
      <c r="P303" s="53" t="s">
        <v>252</v>
      </c>
      <c r="Q303" s="52" t="s">
        <v>182</v>
      </c>
      <c r="R303" s="52" t="s">
        <v>212</v>
      </c>
      <c r="S303" s="52" t="n">
        <v>25</v>
      </c>
      <c r="T303" s="52" t="n">
        <v>0</v>
      </c>
      <c r="U303" s="52" t="n">
        <v>3</v>
      </c>
      <c r="V303" s="52" t="s">
        <v>200</v>
      </c>
      <c r="W303" s="52" t="n">
        <v>4</v>
      </c>
      <c r="X303" s="52" t="s">
        <v>243</v>
      </c>
    </row>
    <row r="304" customFormat="false" ht="15" hidden="false" customHeight="true" outlineLevel="0" collapsed="false">
      <c r="A304" s="49" t="s">
        <v>1446</v>
      </c>
      <c r="B304" s="49" t="s">
        <v>245</v>
      </c>
      <c r="C304" s="50" t="s">
        <v>1447</v>
      </c>
      <c r="D304" s="50" t="s">
        <v>1448</v>
      </c>
      <c r="E304" s="50" t="s">
        <v>1449</v>
      </c>
      <c r="F304" s="49" t="s">
        <v>173</v>
      </c>
      <c r="G304" s="49" t="n">
        <v>44</v>
      </c>
      <c r="H304" s="50" t="s">
        <v>363</v>
      </c>
      <c r="I304" s="50" t="s">
        <v>738</v>
      </c>
      <c r="J304" s="50" t="s">
        <v>176</v>
      </c>
      <c r="K304" s="49" t="s">
        <v>195</v>
      </c>
      <c r="L304" s="51" t="n">
        <v>11249999</v>
      </c>
      <c r="M304" s="49" t="s">
        <v>178</v>
      </c>
      <c r="N304" s="49" t="s">
        <v>179</v>
      </c>
      <c r="O304" s="49" t="s">
        <v>197</v>
      </c>
      <c r="P304" s="50" t="s">
        <v>229</v>
      </c>
      <c r="Q304" s="49" t="s">
        <v>230</v>
      </c>
      <c r="R304" s="49" t="s">
        <v>212</v>
      </c>
      <c r="S304" s="49" t="n">
        <v>0</v>
      </c>
      <c r="T304" s="49" t="n">
        <v>2</v>
      </c>
      <c r="U304" s="49" t="n">
        <v>3</v>
      </c>
      <c r="V304" s="49" t="s">
        <v>292</v>
      </c>
      <c r="W304" s="49" t="n">
        <v>4</v>
      </c>
      <c r="X304" s="49" t="s">
        <v>222</v>
      </c>
    </row>
    <row r="305" customFormat="false" ht="15" hidden="false" customHeight="true" outlineLevel="0" collapsed="false">
      <c r="A305" s="52" t="s">
        <v>1450</v>
      </c>
      <c r="B305" s="52" t="s">
        <v>379</v>
      </c>
      <c r="C305" s="53" t="s">
        <v>1451</v>
      </c>
      <c r="D305" s="53" t="s">
        <v>1452</v>
      </c>
      <c r="E305" s="53" t="s">
        <v>1453</v>
      </c>
      <c r="F305" s="52" t="s">
        <v>191</v>
      </c>
      <c r="G305" s="52" t="n">
        <v>35</v>
      </c>
      <c r="H305" s="53" t="s">
        <v>207</v>
      </c>
      <c r="I305" s="53" t="s">
        <v>291</v>
      </c>
      <c r="J305" s="53" t="s">
        <v>260</v>
      </c>
      <c r="K305" s="52" t="s">
        <v>261</v>
      </c>
      <c r="L305" s="54" t="n">
        <v>0</v>
      </c>
      <c r="M305" s="52" t="s">
        <v>220</v>
      </c>
      <c r="N305" s="52" t="s">
        <v>240</v>
      </c>
      <c r="O305" s="52" t="s">
        <v>221</v>
      </c>
      <c r="P305" s="53" t="s">
        <v>241</v>
      </c>
      <c r="Q305" s="52" t="s">
        <v>182</v>
      </c>
      <c r="R305" s="52" t="s">
        <v>199</v>
      </c>
      <c r="S305" s="52" t="n">
        <v>50</v>
      </c>
      <c r="T305" s="52" t="n">
        <v>0</v>
      </c>
      <c r="U305" s="52" t="n">
        <v>1</v>
      </c>
      <c r="V305" s="52" t="s">
        <v>184</v>
      </c>
      <c r="W305" s="52" t="n">
        <v>2</v>
      </c>
      <c r="X305" s="52" t="s">
        <v>274</v>
      </c>
    </row>
    <row r="306" customFormat="false" ht="15" hidden="false" customHeight="true" outlineLevel="0" collapsed="false">
      <c r="A306" s="49" t="s">
        <v>1454</v>
      </c>
      <c r="B306" s="49" t="s">
        <v>529</v>
      </c>
      <c r="C306" s="50" t="s">
        <v>1455</v>
      </c>
      <c r="D306" s="50" t="s">
        <v>1456</v>
      </c>
      <c r="E306" s="50" t="s">
        <v>1457</v>
      </c>
      <c r="F306" s="49" t="s">
        <v>191</v>
      </c>
      <c r="G306" s="49" t="n">
        <v>32</v>
      </c>
      <c r="H306" s="50" t="s">
        <v>174</v>
      </c>
      <c r="I306" s="50" t="s">
        <v>218</v>
      </c>
      <c r="J306" s="50" t="s">
        <v>219</v>
      </c>
      <c r="K306" s="49" t="s">
        <v>208</v>
      </c>
      <c r="L306" s="51" t="n">
        <v>20000000</v>
      </c>
      <c r="M306" s="49" t="s">
        <v>196</v>
      </c>
      <c r="N306" s="49" t="s">
        <v>209</v>
      </c>
      <c r="O306" s="49" t="s">
        <v>210</v>
      </c>
      <c r="P306" s="50" t="s">
        <v>273</v>
      </c>
      <c r="Q306" s="49" t="s">
        <v>182</v>
      </c>
      <c r="R306" s="49" t="s">
        <v>199</v>
      </c>
      <c r="S306" s="49" t="n">
        <v>100</v>
      </c>
      <c r="T306" s="49" t="n">
        <v>2</v>
      </c>
      <c r="U306" s="49" t="n">
        <v>1</v>
      </c>
      <c r="V306" s="49" t="s">
        <v>232</v>
      </c>
      <c r="W306" s="49" t="n">
        <v>1</v>
      </c>
      <c r="X306" s="49" t="s">
        <v>201</v>
      </c>
    </row>
    <row r="307" customFormat="false" ht="15" hidden="false" customHeight="true" outlineLevel="0" collapsed="false">
      <c r="A307" s="52" t="s">
        <v>1458</v>
      </c>
      <c r="B307" s="52" t="s">
        <v>384</v>
      </c>
      <c r="C307" s="53" t="s">
        <v>1459</v>
      </c>
      <c r="D307" s="53" t="s">
        <v>1460</v>
      </c>
      <c r="E307" s="53" t="s">
        <v>1461</v>
      </c>
      <c r="F307" s="52" t="s">
        <v>191</v>
      </c>
      <c r="G307" s="52" t="n">
        <v>40</v>
      </c>
      <c r="H307" s="53" t="s">
        <v>249</v>
      </c>
      <c r="I307" s="53" t="s">
        <v>259</v>
      </c>
      <c r="J307" s="53" t="s">
        <v>176</v>
      </c>
      <c r="K307" s="52" t="s">
        <v>373</v>
      </c>
      <c r="L307" s="54" t="n">
        <v>4499999</v>
      </c>
      <c r="M307" s="52" t="s">
        <v>178</v>
      </c>
      <c r="N307" s="52" t="s">
        <v>112</v>
      </c>
      <c r="O307" s="52" t="s">
        <v>197</v>
      </c>
      <c r="P307" s="53" t="s">
        <v>229</v>
      </c>
      <c r="Q307" s="52" t="s">
        <v>242</v>
      </c>
      <c r="R307" s="52" t="s">
        <v>212</v>
      </c>
      <c r="S307" s="52" t="n">
        <v>25</v>
      </c>
      <c r="T307" s="52" t="n">
        <v>0</v>
      </c>
      <c r="U307" s="52" t="n">
        <v>5</v>
      </c>
      <c r="V307" s="52" t="s">
        <v>232</v>
      </c>
      <c r="W307" s="52" t="n">
        <v>1</v>
      </c>
      <c r="X307" s="52" t="s">
        <v>280</v>
      </c>
    </row>
    <row r="308" customFormat="false" ht="15" hidden="false" customHeight="true" outlineLevel="0" collapsed="false">
      <c r="A308" s="49" t="s">
        <v>1462</v>
      </c>
      <c r="B308" s="49" t="s">
        <v>300</v>
      </c>
      <c r="C308" s="50" t="s">
        <v>1011</v>
      </c>
      <c r="D308" s="50" t="s">
        <v>1463</v>
      </c>
      <c r="E308" s="50" t="s">
        <v>1464</v>
      </c>
      <c r="F308" s="49" t="s">
        <v>173</v>
      </c>
      <c r="G308" s="49" t="n">
        <v>33</v>
      </c>
      <c r="H308" s="50" t="s">
        <v>174</v>
      </c>
      <c r="I308" s="50" t="s">
        <v>738</v>
      </c>
      <c r="J308" s="50" t="s">
        <v>228</v>
      </c>
      <c r="K308" s="49" t="s">
        <v>239</v>
      </c>
      <c r="L308" s="51" t="n">
        <v>8999999</v>
      </c>
      <c r="M308" s="49" t="s">
        <v>178</v>
      </c>
      <c r="N308" s="49" t="s">
        <v>209</v>
      </c>
      <c r="O308" s="49" t="s">
        <v>210</v>
      </c>
      <c r="P308" s="50" t="s">
        <v>229</v>
      </c>
      <c r="Q308" s="49" t="s">
        <v>182</v>
      </c>
      <c r="R308" s="49" t="s">
        <v>183</v>
      </c>
      <c r="S308" s="49" t="n">
        <v>0</v>
      </c>
      <c r="T308" s="49" t="n">
        <v>0</v>
      </c>
      <c r="U308" s="49" t="n">
        <v>3</v>
      </c>
      <c r="V308" s="49" t="s">
        <v>232</v>
      </c>
      <c r="W308" s="49" t="n">
        <v>4</v>
      </c>
      <c r="X308" s="49" t="s">
        <v>185</v>
      </c>
    </row>
    <row r="309" customFormat="false" ht="15" hidden="false" customHeight="true" outlineLevel="0" collapsed="false">
      <c r="A309" s="52" t="s">
        <v>1465</v>
      </c>
      <c r="B309" s="52" t="s">
        <v>333</v>
      </c>
      <c r="C309" s="53" t="s">
        <v>1466</v>
      </c>
      <c r="D309" s="53" t="s">
        <v>1467</v>
      </c>
      <c r="E309" s="53" t="s">
        <v>1468</v>
      </c>
      <c r="F309" s="52" t="s">
        <v>173</v>
      </c>
      <c r="G309" s="52" t="n">
        <v>28</v>
      </c>
      <c r="H309" s="53" t="s">
        <v>249</v>
      </c>
      <c r="I309" s="53" t="s">
        <v>291</v>
      </c>
      <c r="J309" s="53" t="s">
        <v>194</v>
      </c>
      <c r="K309" s="52" t="s">
        <v>177</v>
      </c>
      <c r="L309" s="54" t="n">
        <v>6999999</v>
      </c>
      <c r="M309" s="52" t="s">
        <v>178</v>
      </c>
      <c r="N309" s="52" t="s">
        <v>209</v>
      </c>
      <c r="O309" s="52" t="s">
        <v>197</v>
      </c>
      <c r="P309" s="53" t="s">
        <v>273</v>
      </c>
      <c r="Q309" s="52" t="s">
        <v>230</v>
      </c>
      <c r="R309" s="52" t="s">
        <v>212</v>
      </c>
      <c r="S309" s="52" t="n">
        <v>100</v>
      </c>
      <c r="T309" s="52" t="n">
        <v>1</v>
      </c>
      <c r="U309" s="52" t="n">
        <v>2</v>
      </c>
      <c r="V309" s="52" t="s">
        <v>232</v>
      </c>
      <c r="W309" s="52" t="n">
        <v>1</v>
      </c>
      <c r="X309" s="52" t="s">
        <v>243</v>
      </c>
    </row>
    <row r="310" customFormat="false" ht="15" hidden="false" customHeight="true" outlineLevel="0" collapsed="false">
      <c r="A310" s="49" t="s">
        <v>1469</v>
      </c>
      <c r="B310" s="49" t="s">
        <v>570</v>
      </c>
      <c r="C310" s="50" t="s">
        <v>1470</v>
      </c>
      <c r="D310" s="50" t="s">
        <v>1471</v>
      </c>
      <c r="E310" s="50" t="s">
        <v>1472</v>
      </c>
      <c r="F310" s="49" t="s">
        <v>173</v>
      </c>
      <c r="G310" s="49" t="n">
        <v>36</v>
      </c>
      <c r="H310" s="50" t="s">
        <v>174</v>
      </c>
      <c r="I310" s="50" t="s">
        <v>291</v>
      </c>
      <c r="J310" s="50" t="s">
        <v>176</v>
      </c>
      <c r="K310" s="49" t="s">
        <v>327</v>
      </c>
      <c r="L310" s="51" t="n">
        <v>13750000</v>
      </c>
      <c r="M310" s="49" t="s">
        <v>196</v>
      </c>
      <c r="N310" s="49" t="s">
        <v>179</v>
      </c>
      <c r="O310" s="49" t="s">
        <v>268</v>
      </c>
      <c r="P310" s="50" t="s">
        <v>320</v>
      </c>
      <c r="Q310" s="49" t="s">
        <v>182</v>
      </c>
      <c r="R310" s="49" t="s">
        <v>231</v>
      </c>
      <c r="S310" s="49" t="n">
        <v>0</v>
      </c>
      <c r="T310" s="49" t="n">
        <v>1</v>
      </c>
      <c r="U310" s="49" t="n">
        <v>7</v>
      </c>
      <c r="V310" s="49" t="s">
        <v>232</v>
      </c>
      <c r="W310" s="49" t="n">
        <v>3</v>
      </c>
      <c r="X310" s="49" t="s">
        <v>222</v>
      </c>
    </row>
    <row r="311" customFormat="false" ht="15" hidden="false" customHeight="true" outlineLevel="0" collapsed="false">
      <c r="A311" s="52" t="s">
        <v>1473</v>
      </c>
      <c r="B311" s="52" t="s">
        <v>245</v>
      </c>
      <c r="C311" s="53" t="s">
        <v>1474</v>
      </c>
      <c r="D311" s="53" t="s">
        <v>1475</v>
      </c>
      <c r="E311" s="53" t="s">
        <v>1476</v>
      </c>
      <c r="F311" s="52" t="s">
        <v>173</v>
      </c>
      <c r="G311" s="52" t="n">
        <v>34</v>
      </c>
      <c r="H311" s="53" t="s">
        <v>207</v>
      </c>
      <c r="I311" s="53" t="s">
        <v>175</v>
      </c>
      <c r="J311" s="53" t="s">
        <v>194</v>
      </c>
      <c r="K311" s="52" t="s">
        <v>261</v>
      </c>
      <c r="L311" s="54" t="n">
        <v>0</v>
      </c>
      <c r="M311" s="52" t="s">
        <v>178</v>
      </c>
      <c r="N311" s="52" t="s">
        <v>209</v>
      </c>
      <c r="O311" s="52" t="s">
        <v>180</v>
      </c>
      <c r="P311" s="53" t="s">
        <v>198</v>
      </c>
      <c r="Q311" s="52" t="s">
        <v>230</v>
      </c>
      <c r="R311" s="52" t="s">
        <v>199</v>
      </c>
      <c r="S311" s="52" t="n">
        <v>75</v>
      </c>
      <c r="T311" s="52" t="n">
        <v>2</v>
      </c>
      <c r="U311" s="52" t="n">
        <v>2</v>
      </c>
      <c r="V311" s="52" t="s">
        <v>184</v>
      </c>
      <c r="W311" s="52" t="n">
        <v>1</v>
      </c>
      <c r="X311" s="52" t="s">
        <v>280</v>
      </c>
    </row>
    <row r="312" customFormat="false" ht="15" hidden="false" customHeight="true" outlineLevel="0" collapsed="false">
      <c r="A312" s="49" t="s">
        <v>1477</v>
      </c>
      <c r="B312" s="49" t="s">
        <v>467</v>
      </c>
      <c r="C312" s="50" t="s">
        <v>1478</v>
      </c>
      <c r="D312" s="50" t="s">
        <v>1479</v>
      </c>
      <c r="E312" s="50" t="s">
        <v>1480</v>
      </c>
      <c r="F312" s="49" t="s">
        <v>173</v>
      </c>
      <c r="G312" s="49" t="n">
        <v>37</v>
      </c>
      <c r="H312" s="50" t="s">
        <v>258</v>
      </c>
      <c r="I312" s="50" t="s">
        <v>346</v>
      </c>
      <c r="J312" s="50" t="s">
        <v>251</v>
      </c>
      <c r="K312" s="49" t="s">
        <v>261</v>
      </c>
      <c r="L312" s="51" t="n">
        <v>0</v>
      </c>
      <c r="M312" s="49" t="s">
        <v>220</v>
      </c>
      <c r="N312" s="49" t="s">
        <v>240</v>
      </c>
      <c r="O312" s="49" t="s">
        <v>197</v>
      </c>
      <c r="P312" s="50" t="s">
        <v>241</v>
      </c>
      <c r="Q312" s="49" t="s">
        <v>182</v>
      </c>
      <c r="R312" s="49" t="s">
        <v>183</v>
      </c>
      <c r="S312" s="49" t="n">
        <v>0</v>
      </c>
      <c r="T312" s="49" t="n">
        <v>0</v>
      </c>
      <c r="U312" s="49" t="n">
        <v>1</v>
      </c>
      <c r="V312" s="49" t="s">
        <v>184</v>
      </c>
      <c r="W312" s="49" t="n">
        <v>4</v>
      </c>
      <c r="X312" s="49" t="s">
        <v>357</v>
      </c>
    </row>
    <row r="313" customFormat="false" ht="15" hidden="false" customHeight="true" outlineLevel="0" collapsed="false">
      <c r="A313" s="52" t="s">
        <v>1481</v>
      </c>
      <c r="B313" s="52" t="s">
        <v>413</v>
      </c>
      <c r="C313" s="53" t="s">
        <v>1482</v>
      </c>
      <c r="D313" s="53" t="s">
        <v>1483</v>
      </c>
      <c r="E313" s="53" t="s">
        <v>1484</v>
      </c>
      <c r="F313" s="52" t="s">
        <v>173</v>
      </c>
      <c r="G313" s="52" t="n">
        <v>35</v>
      </c>
      <c r="H313" s="53" t="s">
        <v>666</v>
      </c>
      <c r="I313" s="53" t="s">
        <v>250</v>
      </c>
      <c r="J313" s="53" t="s">
        <v>251</v>
      </c>
      <c r="K313" s="52" t="s">
        <v>239</v>
      </c>
      <c r="L313" s="54" t="n">
        <v>8999999</v>
      </c>
      <c r="M313" s="52" t="s">
        <v>178</v>
      </c>
      <c r="N313" s="52" t="s">
        <v>112</v>
      </c>
      <c r="O313" s="52" t="s">
        <v>268</v>
      </c>
      <c r="P313" s="53" t="s">
        <v>229</v>
      </c>
      <c r="Q313" s="52" t="s">
        <v>242</v>
      </c>
      <c r="R313" s="52" t="s">
        <v>183</v>
      </c>
      <c r="S313" s="52" t="n">
        <v>25</v>
      </c>
      <c r="T313" s="52" t="n">
        <v>0</v>
      </c>
      <c r="U313" s="52" t="n">
        <v>1</v>
      </c>
      <c r="V313" s="52" t="s">
        <v>232</v>
      </c>
      <c r="W313" s="52" t="n">
        <v>1</v>
      </c>
      <c r="X313" s="52" t="s">
        <v>222</v>
      </c>
    </row>
    <row r="314" customFormat="false" ht="15" hidden="false" customHeight="true" outlineLevel="0" collapsed="false">
      <c r="A314" s="49" t="s">
        <v>1485</v>
      </c>
      <c r="B314" s="49" t="s">
        <v>570</v>
      </c>
      <c r="C314" s="50" t="s">
        <v>1486</v>
      </c>
      <c r="D314" s="50" t="s">
        <v>1487</v>
      </c>
      <c r="E314" s="50" t="s">
        <v>1488</v>
      </c>
      <c r="F314" s="49" t="s">
        <v>173</v>
      </c>
      <c r="G314" s="49" t="n">
        <v>31</v>
      </c>
      <c r="H314" s="50" t="s">
        <v>174</v>
      </c>
      <c r="I314" s="50" t="s">
        <v>193</v>
      </c>
      <c r="J314" s="50" t="s">
        <v>260</v>
      </c>
      <c r="K314" s="49" t="s">
        <v>261</v>
      </c>
      <c r="L314" s="51" t="n">
        <v>0</v>
      </c>
      <c r="M314" s="49" t="s">
        <v>178</v>
      </c>
      <c r="N314" s="49" t="s">
        <v>209</v>
      </c>
      <c r="O314" s="49" t="s">
        <v>268</v>
      </c>
      <c r="P314" s="50" t="s">
        <v>211</v>
      </c>
      <c r="Q314" s="49" t="s">
        <v>182</v>
      </c>
      <c r="R314" s="49" t="s">
        <v>212</v>
      </c>
      <c r="S314" s="49" t="n">
        <v>0</v>
      </c>
      <c r="T314" s="49" t="n">
        <v>2</v>
      </c>
      <c r="U314" s="49" t="n">
        <v>1</v>
      </c>
      <c r="V314" s="49" t="s">
        <v>184</v>
      </c>
      <c r="W314" s="49" t="n">
        <v>1</v>
      </c>
      <c r="X314" s="49" t="s">
        <v>185</v>
      </c>
    </row>
    <row r="315" customFormat="false" ht="15" hidden="false" customHeight="true" outlineLevel="0" collapsed="false">
      <c r="A315" s="52" t="s">
        <v>1489</v>
      </c>
      <c r="B315" s="52" t="s">
        <v>398</v>
      </c>
      <c r="C315" s="53" t="s">
        <v>1490</v>
      </c>
      <c r="D315" s="53" t="s">
        <v>1491</v>
      </c>
      <c r="E315" s="53" t="s">
        <v>1492</v>
      </c>
      <c r="F315" s="52" t="s">
        <v>173</v>
      </c>
      <c r="G315" s="52" t="n">
        <v>34</v>
      </c>
      <c r="H315" s="53" t="s">
        <v>217</v>
      </c>
      <c r="I315" s="53" t="s">
        <v>175</v>
      </c>
      <c r="J315" s="53" t="s">
        <v>251</v>
      </c>
      <c r="K315" s="52" t="s">
        <v>195</v>
      </c>
      <c r="L315" s="54" t="n">
        <v>11249999</v>
      </c>
      <c r="M315" s="52" t="s">
        <v>178</v>
      </c>
      <c r="N315" s="52" t="s">
        <v>179</v>
      </c>
      <c r="O315" s="52" t="s">
        <v>197</v>
      </c>
      <c r="P315" s="53" t="s">
        <v>273</v>
      </c>
      <c r="Q315" s="52" t="s">
        <v>230</v>
      </c>
      <c r="R315" s="52" t="s">
        <v>231</v>
      </c>
      <c r="S315" s="52" t="n">
        <v>100</v>
      </c>
      <c r="T315" s="52" t="n">
        <v>1</v>
      </c>
      <c r="U315" s="52" t="n">
        <v>3</v>
      </c>
      <c r="V315" s="52" t="s">
        <v>184</v>
      </c>
      <c r="W315" s="52" t="n">
        <v>1</v>
      </c>
      <c r="X315" s="52" t="s">
        <v>243</v>
      </c>
    </row>
    <row r="316" customFormat="false" ht="15" hidden="false" customHeight="true" outlineLevel="0" collapsed="false">
      <c r="A316" s="49" t="s">
        <v>1493</v>
      </c>
      <c r="B316" s="49" t="s">
        <v>300</v>
      </c>
      <c r="C316" s="50" t="s">
        <v>1494</v>
      </c>
      <c r="D316" s="50" t="s">
        <v>1495</v>
      </c>
      <c r="E316" s="50" t="s">
        <v>1496</v>
      </c>
      <c r="F316" s="49" t="s">
        <v>173</v>
      </c>
      <c r="G316" s="49" t="n">
        <v>54</v>
      </c>
      <c r="H316" s="50" t="s">
        <v>249</v>
      </c>
      <c r="I316" s="50" t="s">
        <v>238</v>
      </c>
      <c r="J316" s="50" t="s">
        <v>228</v>
      </c>
      <c r="K316" s="49" t="s">
        <v>177</v>
      </c>
      <c r="L316" s="51" t="n">
        <v>6999999</v>
      </c>
      <c r="M316" s="49" t="s">
        <v>178</v>
      </c>
      <c r="N316" s="49" t="s">
        <v>112</v>
      </c>
      <c r="O316" s="49" t="s">
        <v>268</v>
      </c>
      <c r="P316" s="50" t="s">
        <v>181</v>
      </c>
      <c r="Q316" s="49" t="s">
        <v>230</v>
      </c>
      <c r="R316" s="49" t="s">
        <v>183</v>
      </c>
      <c r="S316" s="49" t="n">
        <v>0</v>
      </c>
      <c r="T316" s="49" t="n">
        <v>0</v>
      </c>
      <c r="U316" s="49" t="n">
        <v>1</v>
      </c>
      <c r="V316" s="49" t="s">
        <v>232</v>
      </c>
      <c r="W316" s="49" t="n">
        <v>1</v>
      </c>
      <c r="X316" s="49" t="s">
        <v>243</v>
      </c>
    </row>
    <row r="317" customFormat="false" ht="15" hidden="false" customHeight="true" outlineLevel="0" collapsed="false">
      <c r="A317" s="52" t="s">
        <v>1497</v>
      </c>
      <c r="B317" s="52" t="s">
        <v>359</v>
      </c>
      <c r="C317" s="53" t="s">
        <v>1498</v>
      </c>
      <c r="D317" s="53" t="s">
        <v>1499</v>
      </c>
      <c r="E317" s="53" t="s">
        <v>1500</v>
      </c>
      <c r="F317" s="52" t="s">
        <v>173</v>
      </c>
      <c r="G317" s="52" t="n">
        <v>59</v>
      </c>
      <c r="H317" s="53" t="s">
        <v>192</v>
      </c>
      <c r="I317" s="53" t="s">
        <v>218</v>
      </c>
      <c r="J317" s="53" t="s">
        <v>219</v>
      </c>
      <c r="K317" s="52" t="s">
        <v>239</v>
      </c>
      <c r="L317" s="54" t="n">
        <v>8999999</v>
      </c>
      <c r="M317" s="52" t="s">
        <v>220</v>
      </c>
      <c r="N317" s="52" t="s">
        <v>240</v>
      </c>
      <c r="O317" s="52" t="s">
        <v>210</v>
      </c>
      <c r="P317" s="53" t="s">
        <v>320</v>
      </c>
      <c r="Q317" s="52" t="s">
        <v>182</v>
      </c>
      <c r="R317" s="52" t="s">
        <v>199</v>
      </c>
      <c r="S317" s="52" t="n">
        <v>0</v>
      </c>
      <c r="T317" s="52" t="n">
        <v>1</v>
      </c>
      <c r="U317" s="52" t="n">
        <v>2</v>
      </c>
      <c r="V317" s="52" t="s">
        <v>184</v>
      </c>
      <c r="W317" s="52" t="n">
        <v>2</v>
      </c>
      <c r="X317" s="52" t="s">
        <v>222</v>
      </c>
    </row>
    <row r="318" customFormat="false" ht="15" hidden="false" customHeight="true" outlineLevel="0" collapsed="false">
      <c r="A318" s="49" t="s">
        <v>1501</v>
      </c>
      <c r="B318" s="49" t="s">
        <v>348</v>
      </c>
      <c r="C318" s="50" t="s">
        <v>1502</v>
      </c>
      <c r="D318" s="50" t="s">
        <v>1503</v>
      </c>
      <c r="E318" s="50" t="s">
        <v>1504</v>
      </c>
      <c r="F318" s="49" t="s">
        <v>173</v>
      </c>
      <c r="G318" s="49" t="n">
        <v>42</v>
      </c>
      <c r="H318" s="50" t="s">
        <v>406</v>
      </c>
      <c r="I318" s="50" t="s">
        <v>346</v>
      </c>
      <c r="J318" s="50" t="s">
        <v>228</v>
      </c>
      <c r="K318" s="49" t="s">
        <v>239</v>
      </c>
      <c r="L318" s="51" t="n">
        <v>8999999</v>
      </c>
      <c r="M318" s="49" t="s">
        <v>196</v>
      </c>
      <c r="N318" s="49" t="s">
        <v>179</v>
      </c>
      <c r="O318" s="49" t="s">
        <v>221</v>
      </c>
      <c r="P318" s="50" t="s">
        <v>229</v>
      </c>
      <c r="Q318" s="49" t="s">
        <v>242</v>
      </c>
      <c r="R318" s="49" t="s">
        <v>183</v>
      </c>
      <c r="S318" s="49" t="n">
        <v>0</v>
      </c>
      <c r="T318" s="49" t="n">
        <v>1</v>
      </c>
      <c r="U318" s="49" t="n">
        <v>1</v>
      </c>
      <c r="V318" s="49" t="s">
        <v>292</v>
      </c>
      <c r="W318" s="49" t="n">
        <v>4</v>
      </c>
      <c r="X318" s="49" t="s">
        <v>274</v>
      </c>
    </row>
    <row r="319" customFormat="false" ht="15" hidden="false" customHeight="true" outlineLevel="0" collapsed="false">
      <c r="A319" s="52" t="s">
        <v>1505</v>
      </c>
      <c r="B319" s="52" t="s">
        <v>342</v>
      </c>
      <c r="C319" s="53" t="s">
        <v>1506</v>
      </c>
      <c r="D319" s="53" t="s">
        <v>1507</v>
      </c>
      <c r="E319" s="53" t="s">
        <v>1508</v>
      </c>
      <c r="F319" s="52" t="s">
        <v>191</v>
      </c>
      <c r="G319" s="52" t="n">
        <v>32</v>
      </c>
      <c r="H319" s="53" t="s">
        <v>666</v>
      </c>
      <c r="I319" s="53" t="s">
        <v>346</v>
      </c>
      <c r="J319" s="53" t="s">
        <v>194</v>
      </c>
      <c r="K319" s="52" t="s">
        <v>177</v>
      </c>
      <c r="L319" s="54" t="n">
        <v>6999999</v>
      </c>
      <c r="M319" s="52" t="s">
        <v>178</v>
      </c>
      <c r="N319" s="52" t="s">
        <v>179</v>
      </c>
      <c r="O319" s="52" t="s">
        <v>197</v>
      </c>
      <c r="P319" s="53" t="s">
        <v>252</v>
      </c>
      <c r="Q319" s="52" t="s">
        <v>242</v>
      </c>
      <c r="R319" s="52" t="s">
        <v>231</v>
      </c>
      <c r="S319" s="52" t="n">
        <v>25</v>
      </c>
      <c r="T319" s="52" t="n">
        <v>0</v>
      </c>
      <c r="U319" s="52" t="n">
        <v>0</v>
      </c>
      <c r="V319" s="52" t="s">
        <v>232</v>
      </c>
      <c r="W319" s="52" t="n">
        <v>2</v>
      </c>
      <c r="X319" s="52" t="s">
        <v>274</v>
      </c>
    </row>
    <row r="320" customFormat="false" ht="15" hidden="false" customHeight="true" outlineLevel="0" collapsed="false">
      <c r="A320" s="49" t="s">
        <v>1509</v>
      </c>
      <c r="B320" s="49" t="s">
        <v>353</v>
      </c>
      <c r="C320" s="50" t="s">
        <v>943</v>
      </c>
      <c r="D320" s="50" t="s">
        <v>1510</v>
      </c>
      <c r="E320" s="50" t="s">
        <v>1511</v>
      </c>
      <c r="F320" s="49" t="s">
        <v>173</v>
      </c>
      <c r="G320" s="49" t="n">
        <v>33</v>
      </c>
      <c r="H320" s="50" t="s">
        <v>363</v>
      </c>
      <c r="I320" s="50" t="s">
        <v>238</v>
      </c>
      <c r="J320" s="50" t="s">
        <v>176</v>
      </c>
      <c r="K320" s="49" t="s">
        <v>208</v>
      </c>
      <c r="L320" s="51" t="n">
        <v>20000000</v>
      </c>
      <c r="M320" s="49" t="s">
        <v>178</v>
      </c>
      <c r="N320" s="49" t="s">
        <v>112</v>
      </c>
      <c r="O320" s="49" t="s">
        <v>197</v>
      </c>
      <c r="P320" s="50" t="s">
        <v>241</v>
      </c>
      <c r="Q320" s="49" t="s">
        <v>230</v>
      </c>
      <c r="R320" s="49" t="s">
        <v>231</v>
      </c>
      <c r="S320" s="49" t="n">
        <v>0</v>
      </c>
      <c r="T320" s="49" t="n">
        <v>0</v>
      </c>
      <c r="U320" s="49" t="n">
        <v>1</v>
      </c>
      <c r="V320" s="49" t="s">
        <v>232</v>
      </c>
      <c r="W320" s="49" t="n">
        <v>3</v>
      </c>
      <c r="X320" s="49" t="s">
        <v>185</v>
      </c>
    </row>
    <row r="321" customFormat="false" ht="15" hidden="false" customHeight="true" outlineLevel="0" collapsed="false">
      <c r="A321" s="52" t="s">
        <v>1512</v>
      </c>
      <c r="B321" s="52" t="s">
        <v>570</v>
      </c>
      <c r="C321" s="53" t="s">
        <v>756</v>
      </c>
      <c r="D321" s="53" t="s">
        <v>1513</v>
      </c>
      <c r="E321" s="53" t="s">
        <v>1514</v>
      </c>
      <c r="F321" s="52" t="s">
        <v>173</v>
      </c>
      <c r="G321" s="52" t="n">
        <v>30</v>
      </c>
      <c r="H321" s="53" t="s">
        <v>666</v>
      </c>
      <c r="I321" s="53" t="s">
        <v>291</v>
      </c>
      <c r="J321" s="53" t="s">
        <v>251</v>
      </c>
      <c r="K321" s="52" t="s">
        <v>239</v>
      </c>
      <c r="L321" s="54" t="n">
        <v>8999999</v>
      </c>
      <c r="M321" s="52" t="s">
        <v>178</v>
      </c>
      <c r="N321" s="52" t="s">
        <v>240</v>
      </c>
      <c r="O321" s="52" t="s">
        <v>180</v>
      </c>
      <c r="P321" s="53" t="s">
        <v>252</v>
      </c>
      <c r="Q321" s="52" t="s">
        <v>182</v>
      </c>
      <c r="R321" s="52" t="s">
        <v>199</v>
      </c>
      <c r="S321" s="52" t="n">
        <v>0</v>
      </c>
      <c r="T321" s="52" t="n">
        <v>0</v>
      </c>
      <c r="U321" s="52" t="n">
        <v>7</v>
      </c>
      <c r="V321" s="52" t="s">
        <v>232</v>
      </c>
      <c r="W321" s="52" t="n">
        <v>1</v>
      </c>
      <c r="X321" s="52" t="s">
        <v>263</v>
      </c>
    </row>
    <row r="322" customFormat="false" ht="15" hidden="false" customHeight="true" outlineLevel="0" collapsed="false">
      <c r="A322" s="49" t="s">
        <v>1515</v>
      </c>
      <c r="B322" s="49" t="s">
        <v>333</v>
      </c>
      <c r="C322" s="50" t="s">
        <v>1516</v>
      </c>
      <c r="D322" s="50" t="s">
        <v>1517</v>
      </c>
      <c r="E322" s="50" t="s">
        <v>1518</v>
      </c>
      <c r="F322" s="49" t="s">
        <v>173</v>
      </c>
      <c r="G322" s="49" t="n">
        <v>33</v>
      </c>
      <c r="H322" s="50" t="s">
        <v>363</v>
      </c>
      <c r="I322" s="50" t="s">
        <v>291</v>
      </c>
      <c r="J322" s="50" t="s">
        <v>176</v>
      </c>
      <c r="K322" s="49" t="s">
        <v>373</v>
      </c>
      <c r="L322" s="51" t="n">
        <v>4499999</v>
      </c>
      <c r="M322" s="49" t="s">
        <v>178</v>
      </c>
      <c r="N322" s="49" t="s">
        <v>209</v>
      </c>
      <c r="O322" s="49" t="s">
        <v>268</v>
      </c>
      <c r="P322" s="50" t="s">
        <v>229</v>
      </c>
      <c r="Q322" s="49" t="s">
        <v>182</v>
      </c>
      <c r="R322" s="49" t="s">
        <v>199</v>
      </c>
      <c r="S322" s="49" t="n">
        <v>100</v>
      </c>
      <c r="T322" s="49" t="n">
        <v>0</v>
      </c>
      <c r="U322" s="49" t="n">
        <v>2</v>
      </c>
      <c r="V322" s="49" t="s">
        <v>292</v>
      </c>
      <c r="W322" s="49" t="n">
        <v>1</v>
      </c>
      <c r="X322" s="49" t="s">
        <v>274</v>
      </c>
    </row>
    <row r="323" customFormat="false" ht="15" hidden="false" customHeight="true" outlineLevel="0" collapsed="false">
      <c r="A323" s="52" t="s">
        <v>1519</v>
      </c>
      <c r="B323" s="52" t="s">
        <v>570</v>
      </c>
      <c r="C323" s="53" t="s">
        <v>1520</v>
      </c>
      <c r="D323" s="53" t="s">
        <v>1521</v>
      </c>
      <c r="E323" s="53" t="s">
        <v>1522</v>
      </c>
      <c r="F323" s="52" t="s">
        <v>173</v>
      </c>
      <c r="G323" s="52" t="n">
        <v>44</v>
      </c>
      <c r="H323" s="53" t="s">
        <v>249</v>
      </c>
      <c r="I323" s="53" t="s">
        <v>218</v>
      </c>
      <c r="J323" s="53" t="s">
        <v>260</v>
      </c>
      <c r="K323" s="52" t="s">
        <v>195</v>
      </c>
      <c r="L323" s="54" t="n">
        <v>11249999</v>
      </c>
      <c r="M323" s="52" t="s">
        <v>196</v>
      </c>
      <c r="N323" s="52" t="s">
        <v>240</v>
      </c>
      <c r="O323" s="52" t="s">
        <v>221</v>
      </c>
      <c r="P323" s="53" t="s">
        <v>181</v>
      </c>
      <c r="Q323" s="52" t="s">
        <v>368</v>
      </c>
      <c r="R323" s="52" t="s">
        <v>183</v>
      </c>
      <c r="S323" s="52" t="n">
        <v>50</v>
      </c>
      <c r="T323" s="52" t="n">
        <v>0</v>
      </c>
      <c r="U323" s="52" t="n">
        <v>2</v>
      </c>
      <c r="V323" s="52" t="s">
        <v>184</v>
      </c>
      <c r="W323" s="52" t="n">
        <v>3</v>
      </c>
      <c r="X323" s="52" t="s">
        <v>201</v>
      </c>
    </row>
    <row r="324" customFormat="false" ht="15" hidden="false" customHeight="true" outlineLevel="0" collapsed="false">
      <c r="A324" s="49" t="s">
        <v>1523</v>
      </c>
      <c r="B324" s="49" t="s">
        <v>187</v>
      </c>
      <c r="C324" s="50" t="s">
        <v>796</v>
      </c>
      <c r="D324" s="50" t="s">
        <v>1524</v>
      </c>
      <c r="E324" s="50" t="s">
        <v>1525</v>
      </c>
      <c r="F324" s="49" t="s">
        <v>191</v>
      </c>
      <c r="G324" s="49" t="n">
        <v>36</v>
      </c>
      <c r="H324" s="50" t="s">
        <v>363</v>
      </c>
      <c r="I324" s="50" t="s">
        <v>175</v>
      </c>
      <c r="J324" s="50" t="s">
        <v>194</v>
      </c>
      <c r="K324" s="49" t="s">
        <v>373</v>
      </c>
      <c r="L324" s="51" t="n">
        <v>4499999</v>
      </c>
      <c r="M324" s="49" t="s">
        <v>178</v>
      </c>
      <c r="N324" s="49" t="s">
        <v>112</v>
      </c>
      <c r="O324" s="49" t="s">
        <v>180</v>
      </c>
      <c r="P324" s="50" t="s">
        <v>241</v>
      </c>
      <c r="Q324" s="49" t="s">
        <v>230</v>
      </c>
      <c r="R324" s="49" t="s">
        <v>199</v>
      </c>
      <c r="S324" s="49" t="n">
        <v>95</v>
      </c>
      <c r="T324" s="49" t="n">
        <v>1</v>
      </c>
      <c r="U324" s="49" t="n">
        <v>1</v>
      </c>
      <c r="V324" s="49" t="s">
        <v>232</v>
      </c>
      <c r="W324" s="49" t="n">
        <v>2</v>
      </c>
      <c r="X324" s="49" t="s">
        <v>201</v>
      </c>
    </row>
    <row r="325" customFormat="false" ht="15" hidden="false" customHeight="true" outlineLevel="0" collapsed="false">
      <c r="A325" s="52" t="s">
        <v>1526</v>
      </c>
      <c r="B325" s="52" t="s">
        <v>348</v>
      </c>
      <c r="C325" s="53" t="s">
        <v>1527</v>
      </c>
      <c r="D325" s="53" t="s">
        <v>1528</v>
      </c>
      <c r="E325" s="53" t="s">
        <v>1529</v>
      </c>
      <c r="F325" s="52" t="s">
        <v>173</v>
      </c>
      <c r="G325" s="52" t="n">
        <v>26</v>
      </c>
      <c r="H325" s="53" t="s">
        <v>217</v>
      </c>
      <c r="I325" s="53" t="s">
        <v>291</v>
      </c>
      <c r="J325" s="53" t="s">
        <v>194</v>
      </c>
      <c r="K325" s="52" t="s">
        <v>239</v>
      </c>
      <c r="L325" s="54" t="n">
        <v>8999999</v>
      </c>
      <c r="M325" s="52" t="s">
        <v>178</v>
      </c>
      <c r="N325" s="52" t="s">
        <v>388</v>
      </c>
      <c r="O325" s="52" t="s">
        <v>210</v>
      </c>
      <c r="P325" s="53" t="s">
        <v>320</v>
      </c>
      <c r="Q325" s="52" t="s">
        <v>182</v>
      </c>
      <c r="R325" s="52" t="s">
        <v>183</v>
      </c>
      <c r="S325" s="52" t="n">
        <v>0</v>
      </c>
      <c r="T325" s="52" t="n">
        <v>3</v>
      </c>
      <c r="U325" s="52" t="n">
        <v>0</v>
      </c>
      <c r="V325" s="52" t="s">
        <v>232</v>
      </c>
      <c r="W325" s="52" t="n">
        <v>2</v>
      </c>
      <c r="X325" s="52" t="s">
        <v>243</v>
      </c>
    </row>
    <row r="326" customFormat="false" ht="15" hidden="false" customHeight="true" outlineLevel="0" collapsed="false">
      <c r="A326" s="49" t="s">
        <v>1530</v>
      </c>
      <c r="B326" s="49" t="s">
        <v>342</v>
      </c>
      <c r="C326" s="50" t="s">
        <v>1531</v>
      </c>
      <c r="D326" s="50" t="s">
        <v>1532</v>
      </c>
      <c r="E326" s="50" t="s">
        <v>1533</v>
      </c>
      <c r="F326" s="49" t="s">
        <v>173</v>
      </c>
      <c r="G326" s="49" t="n">
        <v>44</v>
      </c>
      <c r="H326" s="50" t="s">
        <v>174</v>
      </c>
      <c r="I326" s="50" t="s">
        <v>175</v>
      </c>
      <c r="J326" s="50" t="s">
        <v>251</v>
      </c>
      <c r="K326" s="49" t="s">
        <v>261</v>
      </c>
      <c r="L326" s="51" t="n">
        <v>0</v>
      </c>
      <c r="M326" s="49" t="s">
        <v>262</v>
      </c>
      <c r="N326" s="49" t="s">
        <v>209</v>
      </c>
      <c r="O326" s="49" t="s">
        <v>268</v>
      </c>
      <c r="P326" s="50" t="s">
        <v>320</v>
      </c>
      <c r="Q326" s="49" t="s">
        <v>242</v>
      </c>
      <c r="R326" s="49" t="s">
        <v>212</v>
      </c>
      <c r="S326" s="49" t="n">
        <v>100</v>
      </c>
      <c r="T326" s="49" t="n">
        <v>2</v>
      </c>
      <c r="U326" s="49" t="n">
        <v>3</v>
      </c>
      <c r="V326" s="49" t="s">
        <v>200</v>
      </c>
      <c r="W326" s="49" t="n">
        <v>1</v>
      </c>
      <c r="X326" s="49" t="s">
        <v>222</v>
      </c>
    </row>
    <row r="327" customFormat="false" ht="15" hidden="false" customHeight="true" outlineLevel="0" collapsed="false">
      <c r="A327" s="52" t="s">
        <v>1534</v>
      </c>
      <c r="B327" s="52" t="s">
        <v>294</v>
      </c>
      <c r="C327" s="53" t="s">
        <v>1535</v>
      </c>
      <c r="D327" s="53" t="s">
        <v>1536</v>
      </c>
      <c r="E327" s="53" t="s">
        <v>1537</v>
      </c>
      <c r="F327" s="52" t="s">
        <v>173</v>
      </c>
      <c r="G327" s="52" t="n">
        <v>36</v>
      </c>
      <c r="H327" s="53" t="s">
        <v>666</v>
      </c>
      <c r="I327" s="53" t="s">
        <v>175</v>
      </c>
      <c r="J327" s="53" t="s">
        <v>176</v>
      </c>
      <c r="K327" s="52" t="s">
        <v>177</v>
      </c>
      <c r="L327" s="54" t="n">
        <v>6999999</v>
      </c>
      <c r="M327" s="52" t="s">
        <v>196</v>
      </c>
      <c r="N327" s="52" t="s">
        <v>209</v>
      </c>
      <c r="O327" s="52" t="s">
        <v>210</v>
      </c>
      <c r="P327" s="53" t="s">
        <v>229</v>
      </c>
      <c r="Q327" s="52" t="s">
        <v>182</v>
      </c>
      <c r="R327" s="52" t="s">
        <v>183</v>
      </c>
      <c r="S327" s="52" t="n">
        <v>0</v>
      </c>
      <c r="T327" s="52" t="n">
        <v>0</v>
      </c>
      <c r="U327" s="52" t="n">
        <v>2</v>
      </c>
      <c r="V327" s="52" t="s">
        <v>232</v>
      </c>
      <c r="W327" s="52" t="n">
        <v>5</v>
      </c>
      <c r="X327" s="52" t="s">
        <v>243</v>
      </c>
    </row>
    <row r="328" customFormat="false" ht="15" hidden="false" customHeight="true" outlineLevel="0" collapsed="false">
      <c r="A328" s="49" t="s">
        <v>1538</v>
      </c>
      <c r="B328" s="49" t="s">
        <v>276</v>
      </c>
      <c r="C328" s="50" t="s">
        <v>1539</v>
      </c>
      <c r="D328" s="50" t="s">
        <v>1540</v>
      </c>
      <c r="E328" s="50" t="s">
        <v>1541</v>
      </c>
      <c r="F328" s="49" t="s">
        <v>173</v>
      </c>
      <c r="G328" s="49" t="n">
        <v>37</v>
      </c>
      <c r="H328" s="50" t="s">
        <v>217</v>
      </c>
      <c r="I328" s="50" t="s">
        <v>346</v>
      </c>
      <c r="J328" s="50" t="s">
        <v>176</v>
      </c>
      <c r="K328" s="49" t="s">
        <v>373</v>
      </c>
      <c r="L328" s="51" t="n">
        <v>4499999</v>
      </c>
      <c r="M328" s="49" t="s">
        <v>178</v>
      </c>
      <c r="N328" s="49" t="s">
        <v>112</v>
      </c>
      <c r="O328" s="49" t="s">
        <v>268</v>
      </c>
      <c r="P328" s="50" t="s">
        <v>211</v>
      </c>
      <c r="Q328" s="49" t="s">
        <v>242</v>
      </c>
      <c r="R328" s="49" t="s">
        <v>199</v>
      </c>
      <c r="S328" s="49" t="n">
        <v>75</v>
      </c>
      <c r="T328" s="49" t="n">
        <v>0</v>
      </c>
      <c r="U328" s="49" t="n">
        <v>1</v>
      </c>
      <c r="V328" s="49" t="s">
        <v>200</v>
      </c>
      <c r="W328" s="49" t="n">
        <v>2</v>
      </c>
      <c r="X328" s="49" t="s">
        <v>298</v>
      </c>
    </row>
    <row r="329" customFormat="false" ht="15" hidden="false" customHeight="true" outlineLevel="0" collapsed="false">
      <c r="A329" s="52" t="s">
        <v>1542</v>
      </c>
      <c r="B329" s="52" t="s">
        <v>467</v>
      </c>
      <c r="C329" s="53" t="s">
        <v>1543</v>
      </c>
      <c r="D329" s="53" t="s">
        <v>1544</v>
      </c>
      <c r="E329" s="53" t="s">
        <v>1545</v>
      </c>
      <c r="F329" s="52" t="s">
        <v>173</v>
      </c>
      <c r="G329" s="52" t="n">
        <v>36</v>
      </c>
      <c r="H329" s="53" t="s">
        <v>249</v>
      </c>
      <c r="I329" s="53" t="s">
        <v>250</v>
      </c>
      <c r="J329" s="53" t="s">
        <v>219</v>
      </c>
      <c r="K329" s="52" t="s">
        <v>177</v>
      </c>
      <c r="L329" s="54" t="n">
        <v>6999999</v>
      </c>
      <c r="M329" s="52" t="s">
        <v>178</v>
      </c>
      <c r="N329" s="52" t="s">
        <v>209</v>
      </c>
      <c r="O329" s="52" t="s">
        <v>180</v>
      </c>
      <c r="P329" s="53" t="s">
        <v>181</v>
      </c>
      <c r="Q329" s="52" t="s">
        <v>182</v>
      </c>
      <c r="R329" s="52" t="s">
        <v>212</v>
      </c>
      <c r="S329" s="52" t="n">
        <v>100</v>
      </c>
      <c r="T329" s="52" t="n">
        <v>0</v>
      </c>
      <c r="U329" s="52" t="n">
        <v>1</v>
      </c>
      <c r="V329" s="52" t="s">
        <v>200</v>
      </c>
      <c r="W329" s="52" t="n">
        <v>2</v>
      </c>
      <c r="X329" s="52" t="s">
        <v>243</v>
      </c>
    </row>
    <row r="330" customFormat="false" ht="15" hidden="false" customHeight="true" outlineLevel="0" collapsed="false">
      <c r="A330" s="49" t="s">
        <v>1546</v>
      </c>
      <c r="B330" s="49" t="s">
        <v>529</v>
      </c>
      <c r="C330" s="50" t="s">
        <v>868</v>
      </c>
      <c r="D330" s="50" t="s">
        <v>1547</v>
      </c>
      <c r="E330" s="50" t="s">
        <v>1548</v>
      </c>
      <c r="F330" s="49" t="s">
        <v>173</v>
      </c>
      <c r="G330" s="49" t="n">
        <v>37</v>
      </c>
      <c r="H330" s="50" t="s">
        <v>174</v>
      </c>
      <c r="I330" s="50" t="s">
        <v>218</v>
      </c>
      <c r="J330" s="50" t="s">
        <v>176</v>
      </c>
      <c r="K330" s="49" t="s">
        <v>373</v>
      </c>
      <c r="L330" s="51" t="n">
        <v>4499999</v>
      </c>
      <c r="M330" s="49" t="s">
        <v>196</v>
      </c>
      <c r="N330" s="49" t="s">
        <v>112</v>
      </c>
      <c r="O330" s="49" t="s">
        <v>197</v>
      </c>
      <c r="P330" s="50" t="s">
        <v>211</v>
      </c>
      <c r="Q330" s="49" t="s">
        <v>182</v>
      </c>
      <c r="R330" s="49" t="s">
        <v>212</v>
      </c>
      <c r="S330" s="49" t="n">
        <v>95</v>
      </c>
      <c r="T330" s="49" t="n">
        <v>1</v>
      </c>
      <c r="U330" s="49" t="n">
        <v>1</v>
      </c>
      <c r="V330" s="49" t="s">
        <v>184</v>
      </c>
      <c r="W330" s="49" t="n">
        <v>1</v>
      </c>
      <c r="X330" s="49" t="s">
        <v>185</v>
      </c>
    </row>
    <row r="331" customFormat="false" ht="15" hidden="false" customHeight="true" outlineLevel="0" collapsed="false">
      <c r="A331" s="52" t="s">
        <v>1549</v>
      </c>
      <c r="B331" s="52" t="s">
        <v>454</v>
      </c>
      <c r="C331" s="53" t="s">
        <v>947</v>
      </c>
      <c r="D331" s="53" t="s">
        <v>1550</v>
      </c>
      <c r="E331" s="53" t="s">
        <v>1551</v>
      </c>
      <c r="F331" s="52" t="s">
        <v>173</v>
      </c>
      <c r="G331" s="52" t="n">
        <v>27</v>
      </c>
      <c r="H331" s="53" t="s">
        <v>174</v>
      </c>
      <c r="I331" s="53" t="s">
        <v>218</v>
      </c>
      <c r="J331" s="53" t="s">
        <v>219</v>
      </c>
      <c r="K331" s="52" t="s">
        <v>177</v>
      </c>
      <c r="L331" s="54" t="n">
        <v>6999999</v>
      </c>
      <c r="M331" s="52" t="s">
        <v>178</v>
      </c>
      <c r="N331" s="52" t="s">
        <v>388</v>
      </c>
      <c r="O331" s="52" t="s">
        <v>210</v>
      </c>
      <c r="P331" s="53" t="s">
        <v>211</v>
      </c>
      <c r="Q331" s="52" t="s">
        <v>182</v>
      </c>
      <c r="R331" s="52" t="s">
        <v>183</v>
      </c>
      <c r="S331" s="52" t="n">
        <v>0</v>
      </c>
      <c r="T331" s="52" t="n">
        <v>0</v>
      </c>
      <c r="U331" s="52" t="n">
        <v>1</v>
      </c>
      <c r="V331" s="52" t="s">
        <v>200</v>
      </c>
      <c r="W331" s="52" t="n">
        <v>3</v>
      </c>
      <c r="X331" s="52" t="s">
        <v>185</v>
      </c>
    </row>
    <row r="332" customFormat="false" ht="15" hidden="false" customHeight="true" outlineLevel="0" collapsed="false">
      <c r="A332" s="49" t="s">
        <v>1552</v>
      </c>
      <c r="B332" s="49" t="s">
        <v>322</v>
      </c>
      <c r="C332" s="50" t="s">
        <v>1553</v>
      </c>
      <c r="D332" s="50" t="s">
        <v>1554</v>
      </c>
      <c r="E332" s="50" t="s">
        <v>1555</v>
      </c>
      <c r="F332" s="49" t="s">
        <v>173</v>
      </c>
      <c r="G332" s="49" t="n">
        <v>40</v>
      </c>
      <c r="H332" s="50" t="s">
        <v>258</v>
      </c>
      <c r="I332" s="50" t="s">
        <v>218</v>
      </c>
      <c r="J332" s="50" t="s">
        <v>228</v>
      </c>
      <c r="K332" s="49" t="s">
        <v>195</v>
      </c>
      <c r="L332" s="51" t="n">
        <v>11249999</v>
      </c>
      <c r="M332" s="49" t="s">
        <v>178</v>
      </c>
      <c r="N332" s="49" t="s">
        <v>240</v>
      </c>
      <c r="O332" s="49" t="s">
        <v>221</v>
      </c>
      <c r="P332" s="50" t="s">
        <v>273</v>
      </c>
      <c r="Q332" s="49" t="s">
        <v>242</v>
      </c>
      <c r="R332" s="49" t="s">
        <v>212</v>
      </c>
      <c r="S332" s="49" t="n">
        <v>25</v>
      </c>
      <c r="T332" s="49" t="n">
        <v>1</v>
      </c>
      <c r="U332" s="49" t="n">
        <v>1</v>
      </c>
      <c r="V332" s="49" t="s">
        <v>184</v>
      </c>
      <c r="W332" s="49" t="n">
        <v>2</v>
      </c>
      <c r="X332" s="49" t="s">
        <v>274</v>
      </c>
    </row>
    <row r="333" customFormat="false" ht="15" hidden="false" customHeight="true" outlineLevel="0" collapsed="false">
      <c r="A333" s="52" t="s">
        <v>1556</v>
      </c>
      <c r="B333" s="52" t="s">
        <v>408</v>
      </c>
      <c r="C333" s="53" t="s">
        <v>1557</v>
      </c>
      <c r="D333" s="53" t="s">
        <v>1558</v>
      </c>
      <c r="E333" s="53" t="s">
        <v>1559</v>
      </c>
      <c r="F333" s="52" t="s">
        <v>173</v>
      </c>
      <c r="G333" s="52" t="n">
        <v>39</v>
      </c>
      <c r="H333" s="53" t="s">
        <v>174</v>
      </c>
      <c r="I333" s="53" t="s">
        <v>218</v>
      </c>
      <c r="J333" s="53" t="s">
        <v>251</v>
      </c>
      <c r="K333" s="52" t="s">
        <v>195</v>
      </c>
      <c r="L333" s="54" t="n">
        <v>11249999</v>
      </c>
      <c r="M333" s="52" t="s">
        <v>178</v>
      </c>
      <c r="N333" s="52" t="s">
        <v>209</v>
      </c>
      <c r="O333" s="52" t="s">
        <v>268</v>
      </c>
      <c r="P333" s="53" t="s">
        <v>211</v>
      </c>
      <c r="Q333" s="52" t="s">
        <v>182</v>
      </c>
      <c r="R333" s="52" t="s">
        <v>183</v>
      </c>
      <c r="S333" s="52" t="n">
        <v>95</v>
      </c>
      <c r="T333" s="52" t="n">
        <v>3</v>
      </c>
      <c r="U333" s="52" t="n">
        <v>7</v>
      </c>
      <c r="V333" s="52" t="s">
        <v>200</v>
      </c>
      <c r="W333" s="52" t="n">
        <v>4</v>
      </c>
      <c r="X333" s="52" t="s">
        <v>243</v>
      </c>
    </row>
    <row r="334" customFormat="false" ht="15" hidden="false" customHeight="true" outlineLevel="0" collapsed="false">
      <c r="A334" s="49" t="s">
        <v>1560</v>
      </c>
      <c r="B334" s="49" t="s">
        <v>379</v>
      </c>
      <c r="C334" s="50" t="s">
        <v>1561</v>
      </c>
      <c r="D334" s="50" t="s">
        <v>1562</v>
      </c>
      <c r="E334" s="50" t="s">
        <v>1563</v>
      </c>
      <c r="F334" s="49" t="s">
        <v>173</v>
      </c>
      <c r="G334" s="49" t="n">
        <v>34</v>
      </c>
      <c r="H334" s="50" t="s">
        <v>258</v>
      </c>
      <c r="I334" s="50" t="s">
        <v>218</v>
      </c>
      <c r="J334" s="50" t="s">
        <v>260</v>
      </c>
      <c r="K334" s="49" t="s">
        <v>327</v>
      </c>
      <c r="L334" s="51" t="n">
        <v>13750000</v>
      </c>
      <c r="M334" s="49" t="s">
        <v>178</v>
      </c>
      <c r="N334" s="49" t="s">
        <v>209</v>
      </c>
      <c r="O334" s="49" t="s">
        <v>197</v>
      </c>
      <c r="P334" s="50" t="s">
        <v>211</v>
      </c>
      <c r="Q334" s="49" t="s">
        <v>182</v>
      </c>
      <c r="R334" s="49" t="s">
        <v>183</v>
      </c>
      <c r="S334" s="49" t="n">
        <v>0</v>
      </c>
      <c r="T334" s="49" t="n">
        <v>0</v>
      </c>
      <c r="U334" s="49" t="n">
        <v>0</v>
      </c>
      <c r="V334" s="49" t="s">
        <v>184</v>
      </c>
      <c r="W334" s="49" t="n">
        <v>2</v>
      </c>
      <c r="X334" s="49" t="s">
        <v>280</v>
      </c>
    </row>
    <row r="335" customFormat="false" ht="15" hidden="false" customHeight="true" outlineLevel="0" collapsed="false">
      <c r="A335" s="52" t="s">
        <v>1564</v>
      </c>
      <c r="B335" s="52" t="s">
        <v>333</v>
      </c>
      <c r="C335" s="53" t="s">
        <v>1565</v>
      </c>
      <c r="D335" s="53" t="s">
        <v>1566</v>
      </c>
      <c r="E335" s="53" t="s">
        <v>1567</v>
      </c>
      <c r="F335" s="52" t="s">
        <v>191</v>
      </c>
      <c r="G335" s="52" t="n">
        <v>35</v>
      </c>
      <c r="H335" s="53" t="s">
        <v>258</v>
      </c>
      <c r="I335" s="53" t="s">
        <v>291</v>
      </c>
      <c r="J335" s="53" t="s">
        <v>260</v>
      </c>
      <c r="K335" s="52" t="s">
        <v>373</v>
      </c>
      <c r="L335" s="54" t="n">
        <v>4499999</v>
      </c>
      <c r="M335" s="52" t="s">
        <v>178</v>
      </c>
      <c r="N335" s="52" t="s">
        <v>179</v>
      </c>
      <c r="O335" s="52" t="s">
        <v>268</v>
      </c>
      <c r="P335" s="53" t="s">
        <v>198</v>
      </c>
      <c r="Q335" s="52" t="s">
        <v>182</v>
      </c>
      <c r="R335" s="52" t="s">
        <v>199</v>
      </c>
      <c r="S335" s="52" t="n">
        <v>50</v>
      </c>
      <c r="T335" s="52" t="n">
        <v>0</v>
      </c>
      <c r="U335" s="52" t="n">
        <v>14</v>
      </c>
      <c r="V335" s="52" t="s">
        <v>200</v>
      </c>
      <c r="W335" s="52" t="n">
        <v>1</v>
      </c>
      <c r="X335" s="52" t="s">
        <v>280</v>
      </c>
    </row>
    <row r="336" customFormat="false" ht="15" hidden="false" customHeight="true" outlineLevel="0" collapsed="false">
      <c r="A336" s="49" t="s">
        <v>1568</v>
      </c>
      <c r="B336" s="49" t="s">
        <v>169</v>
      </c>
      <c r="C336" s="50" t="s">
        <v>1115</v>
      </c>
      <c r="D336" s="50" t="s">
        <v>1569</v>
      </c>
      <c r="E336" s="50" t="s">
        <v>1570</v>
      </c>
      <c r="F336" s="49" t="s">
        <v>173</v>
      </c>
      <c r="G336" s="49" t="n">
        <v>40</v>
      </c>
      <c r="H336" s="50" t="s">
        <v>258</v>
      </c>
      <c r="I336" s="50" t="s">
        <v>346</v>
      </c>
      <c r="J336" s="50" t="s">
        <v>260</v>
      </c>
      <c r="K336" s="49" t="s">
        <v>239</v>
      </c>
      <c r="L336" s="51" t="n">
        <v>8999999</v>
      </c>
      <c r="M336" s="49" t="s">
        <v>178</v>
      </c>
      <c r="N336" s="49" t="s">
        <v>388</v>
      </c>
      <c r="O336" s="49" t="s">
        <v>197</v>
      </c>
      <c r="P336" s="50" t="s">
        <v>181</v>
      </c>
      <c r="Q336" s="49" t="s">
        <v>242</v>
      </c>
      <c r="R336" s="49" t="s">
        <v>183</v>
      </c>
      <c r="S336" s="49" t="n">
        <v>0</v>
      </c>
      <c r="T336" s="49" t="n">
        <v>0</v>
      </c>
      <c r="U336" s="49" t="n">
        <v>14</v>
      </c>
      <c r="V336" s="49" t="s">
        <v>184</v>
      </c>
      <c r="W336" s="49" t="n">
        <v>4</v>
      </c>
      <c r="X336" s="49" t="s">
        <v>263</v>
      </c>
    </row>
    <row r="337" customFormat="false" ht="15" hidden="false" customHeight="true" outlineLevel="0" collapsed="false">
      <c r="A337" s="52" t="s">
        <v>1571</v>
      </c>
      <c r="B337" s="52" t="s">
        <v>294</v>
      </c>
      <c r="C337" s="53" t="s">
        <v>1572</v>
      </c>
      <c r="D337" s="53" t="s">
        <v>1573</v>
      </c>
      <c r="E337" s="53" t="s">
        <v>1574</v>
      </c>
      <c r="F337" s="52" t="s">
        <v>173</v>
      </c>
      <c r="G337" s="52" t="n">
        <v>44</v>
      </c>
      <c r="H337" s="53" t="s">
        <v>174</v>
      </c>
      <c r="I337" s="53" t="s">
        <v>238</v>
      </c>
      <c r="J337" s="53" t="s">
        <v>251</v>
      </c>
      <c r="K337" s="52" t="s">
        <v>239</v>
      </c>
      <c r="L337" s="54" t="n">
        <v>8999999</v>
      </c>
      <c r="M337" s="52" t="s">
        <v>178</v>
      </c>
      <c r="N337" s="52" t="s">
        <v>209</v>
      </c>
      <c r="O337" s="52" t="s">
        <v>180</v>
      </c>
      <c r="P337" s="53" t="s">
        <v>273</v>
      </c>
      <c r="Q337" s="52" t="s">
        <v>242</v>
      </c>
      <c r="R337" s="52" t="s">
        <v>183</v>
      </c>
      <c r="S337" s="52" t="n">
        <v>0</v>
      </c>
      <c r="T337" s="52" t="n">
        <v>0</v>
      </c>
      <c r="U337" s="52" t="n">
        <v>1</v>
      </c>
      <c r="V337" s="52" t="s">
        <v>184</v>
      </c>
      <c r="W337" s="52" t="n">
        <v>1</v>
      </c>
      <c r="X337" s="52" t="s">
        <v>201</v>
      </c>
    </row>
    <row r="338" customFormat="false" ht="15" hidden="false" customHeight="true" outlineLevel="0" collapsed="false">
      <c r="A338" s="49" t="s">
        <v>1575</v>
      </c>
      <c r="B338" s="49" t="s">
        <v>570</v>
      </c>
      <c r="C338" s="50" t="s">
        <v>509</v>
      </c>
      <c r="D338" s="50" t="s">
        <v>1576</v>
      </c>
      <c r="E338" s="50" t="s">
        <v>1577</v>
      </c>
      <c r="F338" s="49" t="s">
        <v>191</v>
      </c>
      <c r="G338" s="49" t="n">
        <v>33</v>
      </c>
      <c r="H338" s="50" t="s">
        <v>258</v>
      </c>
      <c r="I338" s="50" t="s">
        <v>238</v>
      </c>
      <c r="J338" s="50" t="s">
        <v>228</v>
      </c>
      <c r="K338" s="49" t="s">
        <v>208</v>
      </c>
      <c r="L338" s="51" t="n">
        <v>20000000</v>
      </c>
      <c r="M338" s="49" t="s">
        <v>178</v>
      </c>
      <c r="N338" s="49" t="s">
        <v>388</v>
      </c>
      <c r="O338" s="49" t="s">
        <v>210</v>
      </c>
      <c r="P338" s="50" t="s">
        <v>320</v>
      </c>
      <c r="Q338" s="49" t="s">
        <v>182</v>
      </c>
      <c r="R338" s="49" t="s">
        <v>212</v>
      </c>
      <c r="S338" s="49" t="n">
        <v>0</v>
      </c>
      <c r="T338" s="49" t="n">
        <v>0</v>
      </c>
      <c r="U338" s="49" t="n">
        <v>1</v>
      </c>
      <c r="V338" s="49" t="s">
        <v>292</v>
      </c>
      <c r="W338" s="49" t="n">
        <v>1</v>
      </c>
      <c r="X338" s="49" t="s">
        <v>243</v>
      </c>
    </row>
    <row r="339" customFormat="false" ht="15" hidden="false" customHeight="true" outlineLevel="0" collapsed="false">
      <c r="A339" s="52" t="s">
        <v>1578</v>
      </c>
      <c r="B339" s="52" t="s">
        <v>348</v>
      </c>
      <c r="C339" s="53" t="s">
        <v>1579</v>
      </c>
      <c r="D339" s="53" t="s">
        <v>1580</v>
      </c>
      <c r="E339" s="53" t="s">
        <v>1581</v>
      </c>
      <c r="F339" s="52" t="s">
        <v>173</v>
      </c>
      <c r="G339" s="52" t="n">
        <v>35</v>
      </c>
      <c r="H339" s="53" t="s">
        <v>249</v>
      </c>
      <c r="I339" s="53" t="s">
        <v>291</v>
      </c>
      <c r="J339" s="53" t="s">
        <v>194</v>
      </c>
      <c r="K339" s="52" t="s">
        <v>195</v>
      </c>
      <c r="L339" s="54" t="n">
        <v>11249999</v>
      </c>
      <c r="M339" s="52" t="s">
        <v>262</v>
      </c>
      <c r="N339" s="52" t="s">
        <v>179</v>
      </c>
      <c r="O339" s="52" t="s">
        <v>221</v>
      </c>
      <c r="P339" s="53" t="s">
        <v>229</v>
      </c>
      <c r="Q339" s="52" t="s">
        <v>182</v>
      </c>
      <c r="R339" s="52" t="s">
        <v>199</v>
      </c>
      <c r="S339" s="52" t="n">
        <v>0</v>
      </c>
      <c r="T339" s="52" t="n">
        <v>0</v>
      </c>
      <c r="U339" s="52" t="n">
        <v>1</v>
      </c>
      <c r="V339" s="52" t="s">
        <v>200</v>
      </c>
      <c r="W339" s="52" t="n">
        <v>2</v>
      </c>
      <c r="X339" s="52" t="s">
        <v>274</v>
      </c>
    </row>
    <row r="340" customFormat="false" ht="15" hidden="false" customHeight="true" outlineLevel="0" collapsed="false">
      <c r="A340" s="49" t="s">
        <v>1582</v>
      </c>
      <c r="B340" s="49" t="s">
        <v>203</v>
      </c>
      <c r="C340" s="50" t="s">
        <v>1583</v>
      </c>
      <c r="D340" s="50" t="s">
        <v>1584</v>
      </c>
      <c r="E340" s="50" t="s">
        <v>1585</v>
      </c>
      <c r="F340" s="49" t="s">
        <v>191</v>
      </c>
      <c r="G340" s="49" t="n">
        <v>35</v>
      </c>
      <c r="H340" s="50" t="s">
        <v>249</v>
      </c>
      <c r="I340" s="50" t="s">
        <v>326</v>
      </c>
      <c r="J340" s="50" t="s">
        <v>260</v>
      </c>
      <c r="K340" s="49" t="s">
        <v>239</v>
      </c>
      <c r="L340" s="51" t="n">
        <v>8999999</v>
      </c>
      <c r="M340" s="49" t="s">
        <v>220</v>
      </c>
      <c r="N340" s="49" t="s">
        <v>388</v>
      </c>
      <c r="O340" s="49" t="s">
        <v>221</v>
      </c>
      <c r="P340" s="50" t="s">
        <v>320</v>
      </c>
      <c r="Q340" s="49" t="s">
        <v>182</v>
      </c>
      <c r="R340" s="49" t="s">
        <v>199</v>
      </c>
      <c r="S340" s="49" t="n">
        <v>75</v>
      </c>
      <c r="T340" s="49" t="n">
        <v>0</v>
      </c>
      <c r="U340" s="49" t="n">
        <v>5</v>
      </c>
      <c r="V340" s="49" t="s">
        <v>184</v>
      </c>
      <c r="W340" s="49" t="n">
        <v>2</v>
      </c>
      <c r="X340" s="49" t="s">
        <v>298</v>
      </c>
    </row>
    <row r="341" customFormat="false" ht="15" hidden="false" customHeight="true" outlineLevel="0" collapsed="false">
      <c r="A341" s="52" t="s">
        <v>1586</v>
      </c>
      <c r="B341" s="52" t="s">
        <v>169</v>
      </c>
      <c r="C341" s="53" t="s">
        <v>1587</v>
      </c>
      <c r="D341" s="53" t="s">
        <v>1588</v>
      </c>
      <c r="E341" s="53" t="s">
        <v>1589</v>
      </c>
      <c r="F341" s="52" t="s">
        <v>191</v>
      </c>
      <c r="G341" s="52" t="n">
        <v>42</v>
      </c>
      <c r="H341" s="53" t="s">
        <v>258</v>
      </c>
      <c r="I341" s="53" t="s">
        <v>250</v>
      </c>
      <c r="J341" s="53" t="s">
        <v>176</v>
      </c>
      <c r="K341" s="52" t="s">
        <v>239</v>
      </c>
      <c r="L341" s="54" t="n">
        <v>8999999</v>
      </c>
      <c r="M341" s="52" t="s">
        <v>178</v>
      </c>
      <c r="N341" s="52" t="s">
        <v>388</v>
      </c>
      <c r="O341" s="52" t="s">
        <v>210</v>
      </c>
      <c r="P341" s="53" t="s">
        <v>252</v>
      </c>
      <c r="Q341" s="52" t="s">
        <v>182</v>
      </c>
      <c r="R341" s="52" t="s">
        <v>231</v>
      </c>
      <c r="S341" s="52" t="n">
        <v>75</v>
      </c>
      <c r="T341" s="52" t="n">
        <v>1</v>
      </c>
      <c r="U341" s="52" t="n">
        <v>1</v>
      </c>
      <c r="V341" s="52" t="s">
        <v>232</v>
      </c>
      <c r="W341" s="52" t="n">
        <v>1</v>
      </c>
      <c r="X341" s="52" t="s">
        <v>185</v>
      </c>
    </row>
    <row r="342" customFormat="false" ht="15" hidden="false" customHeight="true" outlineLevel="0" collapsed="false">
      <c r="A342" s="49" t="s">
        <v>1590</v>
      </c>
      <c r="B342" s="49" t="s">
        <v>467</v>
      </c>
      <c r="C342" s="50" t="s">
        <v>1300</v>
      </c>
      <c r="D342" s="50" t="s">
        <v>1591</v>
      </c>
      <c r="E342" s="50" t="s">
        <v>1592</v>
      </c>
      <c r="F342" s="49" t="s">
        <v>173</v>
      </c>
      <c r="G342" s="49" t="n">
        <v>41</v>
      </c>
      <c r="H342" s="50" t="s">
        <v>174</v>
      </c>
      <c r="I342" s="50" t="s">
        <v>291</v>
      </c>
      <c r="J342" s="50" t="s">
        <v>176</v>
      </c>
      <c r="K342" s="49" t="s">
        <v>239</v>
      </c>
      <c r="L342" s="51" t="n">
        <v>8999999</v>
      </c>
      <c r="M342" s="49" t="s">
        <v>178</v>
      </c>
      <c r="N342" s="49" t="s">
        <v>112</v>
      </c>
      <c r="O342" s="49" t="s">
        <v>197</v>
      </c>
      <c r="P342" s="50" t="s">
        <v>320</v>
      </c>
      <c r="Q342" s="49" t="s">
        <v>230</v>
      </c>
      <c r="R342" s="49" t="s">
        <v>183</v>
      </c>
      <c r="S342" s="49" t="n">
        <v>50</v>
      </c>
      <c r="T342" s="49" t="n">
        <v>1</v>
      </c>
      <c r="U342" s="49" t="n">
        <v>0</v>
      </c>
      <c r="V342" s="49" t="s">
        <v>200</v>
      </c>
      <c r="W342" s="49" t="n">
        <v>5</v>
      </c>
      <c r="X342" s="49" t="s">
        <v>201</v>
      </c>
    </row>
    <row r="343" customFormat="false" ht="15" hidden="false" customHeight="true" outlineLevel="0" collapsed="false">
      <c r="A343" s="52" t="s">
        <v>1593</v>
      </c>
      <c r="B343" s="52" t="s">
        <v>583</v>
      </c>
      <c r="C343" s="53" t="s">
        <v>592</v>
      </c>
      <c r="D343" s="53" t="s">
        <v>1594</v>
      </c>
      <c r="E343" s="53" t="s">
        <v>1595</v>
      </c>
      <c r="F343" s="52" t="s">
        <v>191</v>
      </c>
      <c r="G343" s="52" t="n">
        <v>39</v>
      </c>
      <c r="H343" s="53" t="s">
        <v>258</v>
      </c>
      <c r="I343" s="53" t="s">
        <v>291</v>
      </c>
      <c r="J343" s="53" t="s">
        <v>219</v>
      </c>
      <c r="K343" s="52" t="s">
        <v>177</v>
      </c>
      <c r="L343" s="54" t="n">
        <v>6999999</v>
      </c>
      <c r="M343" s="52" t="s">
        <v>196</v>
      </c>
      <c r="N343" s="52" t="s">
        <v>209</v>
      </c>
      <c r="O343" s="52" t="s">
        <v>210</v>
      </c>
      <c r="P343" s="53" t="s">
        <v>229</v>
      </c>
      <c r="Q343" s="52" t="s">
        <v>182</v>
      </c>
      <c r="R343" s="52" t="s">
        <v>231</v>
      </c>
      <c r="S343" s="52" t="n">
        <v>50</v>
      </c>
      <c r="T343" s="52" t="n">
        <v>0</v>
      </c>
      <c r="U343" s="52" t="n">
        <v>2</v>
      </c>
      <c r="V343" s="52" t="s">
        <v>200</v>
      </c>
      <c r="W343" s="52" t="n">
        <v>2</v>
      </c>
      <c r="X343" s="52" t="s">
        <v>263</v>
      </c>
    </row>
    <row r="344" customFormat="false" ht="15" hidden="false" customHeight="true" outlineLevel="0" collapsed="false">
      <c r="A344" s="49" t="s">
        <v>1596</v>
      </c>
      <c r="B344" s="49" t="s">
        <v>353</v>
      </c>
      <c r="C344" s="50" t="s">
        <v>1597</v>
      </c>
      <c r="D344" s="50" t="s">
        <v>1598</v>
      </c>
      <c r="E344" s="50" t="s">
        <v>1599</v>
      </c>
      <c r="F344" s="49" t="s">
        <v>173</v>
      </c>
      <c r="G344" s="49" t="n">
        <v>35</v>
      </c>
      <c r="H344" s="50" t="s">
        <v>174</v>
      </c>
      <c r="I344" s="50" t="s">
        <v>218</v>
      </c>
      <c r="J344" s="50" t="s">
        <v>176</v>
      </c>
      <c r="K344" s="49" t="s">
        <v>239</v>
      </c>
      <c r="L344" s="51" t="n">
        <v>8999999</v>
      </c>
      <c r="M344" s="49" t="s">
        <v>262</v>
      </c>
      <c r="N344" s="49" t="s">
        <v>240</v>
      </c>
      <c r="O344" s="49" t="s">
        <v>268</v>
      </c>
      <c r="P344" s="50" t="s">
        <v>320</v>
      </c>
      <c r="Q344" s="49" t="s">
        <v>182</v>
      </c>
      <c r="R344" s="49" t="s">
        <v>212</v>
      </c>
      <c r="S344" s="49" t="n">
        <v>0</v>
      </c>
      <c r="T344" s="49" t="n">
        <v>1</v>
      </c>
      <c r="U344" s="49" t="n">
        <v>0</v>
      </c>
      <c r="V344" s="49" t="s">
        <v>232</v>
      </c>
      <c r="W344" s="49" t="n">
        <v>3</v>
      </c>
      <c r="X344" s="49" t="s">
        <v>298</v>
      </c>
    </row>
    <row r="345" customFormat="false" ht="15" hidden="false" customHeight="true" outlineLevel="0" collapsed="false">
      <c r="A345" s="52" t="s">
        <v>1600</v>
      </c>
      <c r="B345" s="52" t="s">
        <v>294</v>
      </c>
      <c r="C345" s="53" t="s">
        <v>1601</v>
      </c>
      <c r="D345" s="53" t="s">
        <v>1602</v>
      </c>
      <c r="E345" s="53" t="s">
        <v>1603</v>
      </c>
      <c r="F345" s="52" t="s">
        <v>191</v>
      </c>
      <c r="G345" s="52" t="n">
        <v>56</v>
      </c>
      <c r="H345" s="53" t="s">
        <v>192</v>
      </c>
      <c r="I345" s="53" t="s">
        <v>346</v>
      </c>
      <c r="J345" s="53" t="s">
        <v>176</v>
      </c>
      <c r="K345" s="52" t="s">
        <v>177</v>
      </c>
      <c r="L345" s="54" t="n">
        <v>6999999</v>
      </c>
      <c r="M345" s="52" t="s">
        <v>178</v>
      </c>
      <c r="N345" s="52" t="s">
        <v>179</v>
      </c>
      <c r="O345" s="52" t="s">
        <v>268</v>
      </c>
      <c r="P345" s="53" t="s">
        <v>273</v>
      </c>
      <c r="Q345" s="52" t="s">
        <v>182</v>
      </c>
      <c r="R345" s="52" t="s">
        <v>212</v>
      </c>
      <c r="S345" s="52" t="n">
        <v>0</v>
      </c>
      <c r="T345" s="52" t="n">
        <v>1</v>
      </c>
      <c r="U345" s="52" t="n">
        <v>5</v>
      </c>
      <c r="V345" s="52" t="s">
        <v>232</v>
      </c>
      <c r="W345" s="52" t="n">
        <v>4</v>
      </c>
      <c r="X345" s="52" t="s">
        <v>274</v>
      </c>
    </row>
    <row r="346" customFormat="false" ht="15" hidden="false" customHeight="true" outlineLevel="0" collapsed="false">
      <c r="A346" s="49" t="s">
        <v>1604</v>
      </c>
      <c r="B346" s="49" t="s">
        <v>333</v>
      </c>
      <c r="C346" s="50" t="s">
        <v>1605</v>
      </c>
      <c r="D346" s="50" t="s">
        <v>1606</v>
      </c>
      <c r="E346" s="50" t="s">
        <v>1607</v>
      </c>
      <c r="F346" s="49" t="s">
        <v>173</v>
      </c>
      <c r="G346" s="49" t="n">
        <v>38</v>
      </c>
      <c r="H346" s="50" t="s">
        <v>207</v>
      </c>
      <c r="I346" s="50" t="s">
        <v>175</v>
      </c>
      <c r="J346" s="50" t="s">
        <v>219</v>
      </c>
      <c r="K346" s="49" t="s">
        <v>239</v>
      </c>
      <c r="L346" s="51" t="n">
        <v>8999999</v>
      </c>
      <c r="M346" s="49" t="s">
        <v>178</v>
      </c>
      <c r="N346" s="49" t="s">
        <v>388</v>
      </c>
      <c r="O346" s="49" t="s">
        <v>210</v>
      </c>
      <c r="P346" s="50" t="s">
        <v>211</v>
      </c>
      <c r="Q346" s="49" t="s">
        <v>182</v>
      </c>
      <c r="R346" s="49" t="s">
        <v>212</v>
      </c>
      <c r="S346" s="49" t="n">
        <v>75</v>
      </c>
      <c r="T346" s="49" t="n">
        <v>2</v>
      </c>
      <c r="U346" s="49" t="n">
        <v>1</v>
      </c>
      <c r="V346" s="49" t="s">
        <v>200</v>
      </c>
      <c r="W346" s="49" t="n">
        <v>1</v>
      </c>
      <c r="X346" s="49" t="s">
        <v>243</v>
      </c>
    </row>
    <row r="347" customFormat="false" ht="15" hidden="false" customHeight="true" outlineLevel="0" collapsed="false">
      <c r="A347" s="52" t="s">
        <v>1608</v>
      </c>
      <c r="B347" s="52" t="s">
        <v>454</v>
      </c>
      <c r="C347" s="53" t="s">
        <v>360</v>
      </c>
      <c r="D347" s="53" t="s">
        <v>1609</v>
      </c>
      <c r="E347" s="53" t="s">
        <v>1610</v>
      </c>
      <c r="F347" s="52" t="s">
        <v>173</v>
      </c>
      <c r="G347" s="52" t="n">
        <v>46</v>
      </c>
      <c r="H347" s="53" t="s">
        <v>258</v>
      </c>
      <c r="I347" s="53" t="s">
        <v>291</v>
      </c>
      <c r="J347" s="53" t="s">
        <v>228</v>
      </c>
      <c r="K347" s="52" t="s">
        <v>195</v>
      </c>
      <c r="L347" s="54" t="n">
        <v>11249999</v>
      </c>
      <c r="M347" s="52" t="s">
        <v>178</v>
      </c>
      <c r="N347" s="52" t="s">
        <v>240</v>
      </c>
      <c r="O347" s="52" t="s">
        <v>221</v>
      </c>
      <c r="P347" s="53" t="s">
        <v>252</v>
      </c>
      <c r="Q347" s="52" t="s">
        <v>242</v>
      </c>
      <c r="R347" s="52" t="s">
        <v>212</v>
      </c>
      <c r="S347" s="52" t="n">
        <v>95</v>
      </c>
      <c r="T347" s="52" t="n">
        <v>0</v>
      </c>
      <c r="U347" s="52" t="n">
        <v>2</v>
      </c>
      <c r="V347" s="52" t="s">
        <v>200</v>
      </c>
      <c r="W347" s="52" t="n">
        <v>1</v>
      </c>
      <c r="X347" s="52" t="s">
        <v>243</v>
      </c>
    </row>
    <row r="348" customFormat="false" ht="15" hidden="false" customHeight="true" outlineLevel="0" collapsed="false">
      <c r="A348" s="49" t="s">
        <v>1611</v>
      </c>
      <c r="B348" s="49" t="s">
        <v>600</v>
      </c>
      <c r="C348" s="50" t="s">
        <v>1612</v>
      </c>
      <c r="D348" s="50" t="s">
        <v>1613</v>
      </c>
      <c r="E348" s="50" t="s">
        <v>1614</v>
      </c>
      <c r="F348" s="49" t="s">
        <v>191</v>
      </c>
      <c r="G348" s="49" t="n">
        <v>44</v>
      </c>
      <c r="H348" s="50" t="s">
        <v>258</v>
      </c>
      <c r="I348" s="50" t="s">
        <v>346</v>
      </c>
      <c r="J348" s="50" t="s">
        <v>194</v>
      </c>
      <c r="K348" s="49" t="s">
        <v>195</v>
      </c>
      <c r="L348" s="51" t="n">
        <v>11249999</v>
      </c>
      <c r="M348" s="49" t="s">
        <v>178</v>
      </c>
      <c r="N348" s="49" t="s">
        <v>240</v>
      </c>
      <c r="O348" s="49" t="s">
        <v>268</v>
      </c>
      <c r="P348" s="50" t="s">
        <v>229</v>
      </c>
      <c r="Q348" s="49" t="s">
        <v>182</v>
      </c>
      <c r="R348" s="49" t="s">
        <v>212</v>
      </c>
      <c r="S348" s="49" t="n">
        <v>0</v>
      </c>
      <c r="T348" s="49" t="n">
        <v>1</v>
      </c>
      <c r="U348" s="49" t="n">
        <v>2</v>
      </c>
      <c r="V348" s="49" t="s">
        <v>232</v>
      </c>
      <c r="W348" s="49" t="n">
        <v>2</v>
      </c>
      <c r="X348" s="49" t="s">
        <v>263</v>
      </c>
    </row>
    <row r="349" customFormat="false" ht="15" hidden="false" customHeight="true" outlineLevel="0" collapsed="false">
      <c r="A349" s="52" t="s">
        <v>1615</v>
      </c>
      <c r="B349" s="52" t="s">
        <v>169</v>
      </c>
      <c r="C349" s="53" t="s">
        <v>1616</v>
      </c>
      <c r="D349" s="53" t="s">
        <v>1617</v>
      </c>
      <c r="E349" s="53" t="s">
        <v>1618</v>
      </c>
      <c r="F349" s="52" t="s">
        <v>191</v>
      </c>
      <c r="G349" s="52" t="n">
        <v>38</v>
      </c>
      <c r="H349" s="53" t="s">
        <v>207</v>
      </c>
      <c r="I349" s="53" t="s">
        <v>291</v>
      </c>
      <c r="J349" s="53" t="s">
        <v>228</v>
      </c>
      <c r="K349" s="52" t="s">
        <v>373</v>
      </c>
      <c r="L349" s="54" t="n">
        <v>4499999</v>
      </c>
      <c r="M349" s="52" t="s">
        <v>262</v>
      </c>
      <c r="N349" s="52" t="s">
        <v>209</v>
      </c>
      <c r="O349" s="52" t="s">
        <v>210</v>
      </c>
      <c r="P349" s="53" t="s">
        <v>320</v>
      </c>
      <c r="Q349" s="52" t="s">
        <v>242</v>
      </c>
      <c r="R349" s="52" t="s">
        <v>231</v>
      </c>
      <c r="S349" s="52" t="n">
        <v>100</v>
      </c>
      <c r="T349" s="52" t="n">
        <v>0</v>
      </c>
      <c r="U349" s="52" t="n">
        <v>30</v>
      </c>
      <c r="V349" s="52" t="s">
        <v>232</v>
      </c>
      <c r="W349" s="52" t="n">
        <v>2</v>
      </c>
      <c r="X349" s="52" t="s">
        <v>222</v>
      </c>
    </row>
    <row r="350" customFormat="false" ht="15" hidden="false" customHeight="true" outlineLevel="0" collapsed="false">
      <c r="A350" s="49" t="s">
        <v>1619</v>
      </c>
      <c r="B350" s="49" t="s">
        <v>224</v>
      </c>
      <c r="C350" s="50" t="s">
        <v>1620</v>
      </c>
      <c r="D350" s="50" t="s">
        <v>1621</v>
      </c>
      <c r="E350" s="50" t="s">
        <v>1622</v>
      </c>
      <c r="F350" s="49" t="s">
        <v>191</v>
      </c>
      <c r="G350" s="49" t="n">
        <v>38</v>
      </c>
      <c r="H350" s="50" t="s">
        <v>174</v>
      </c>
      <c r="I350" s="50" t="s">
        <v>175</v>
      </c>
      <c r="J350" s="50" t="s">
        <v>194</v>
      </c>
      <c r="K350" s="49" t="s">
        <v>239</v>
      </c>
      <c r="L350" s="51" t="n">
        <v>8999999</v>
      </c>
      <c r="M350" s="49" t="s">
        <v>196</v>
      </c>
      <c r="N350" s="49" t="s">
        <v>209</v>
      </c>
      <c r="O350" s="49" t="s">
        <v>197</v>
      </c>
      <c r="P350" s="50" t="s">
        <v>241</v>
      </c>
      <c r="Q350" s="49" t="s">
        <v>230</v>
      </c>
      <c r="R350" s="49" t="s">
        <v>212</v>
      </c>
      <c r="S350" s="49" t="n">
        <v>0</v>
      </c>
      <c r="T350" s="49" t="n">
        <v>0</v>
      </c>
      <c r="U350" s="49" t="n">
        <v>2</v>
      </c>
      <c r="V350" s="49" t="s">
        <v>184</v>
      </c>
      <c r="W350" s="49" t="n">
        <v>2</v>
      </c>
      <c r="X350" s="49" t="s">
        <v>298</v>
      </c>
    </row>
    <row r="351" customFormat="false" ht="15" hidden="false" customHeight="true" outlineLevel="0" collapsed="false">
      <c r="A351" s="52" t="s">
        <v>1623</v>
      </c>
      <c r="B351" s="52" t="s">
        <v>348</v>
      </c>
      <c r="C351" s="53" t="s">
        <v>1624</v>
      </c>
      <c r="D351" s="53" t="s">
        <v>1625</v>
      </c>
      <c r="E351" s="53" t="s">
        <v>1626</v>
      </c>
      <c r="F351" s="52" t="s">
        <v>173</v>
      </c>
      <c r="G351" s="52" t="n">
        <v>37</v>
      </c>
      <c r="H351" s="53" t="s">
        <v>174</v>
      </c>
      <c r="I351" s="53" t="s">
        <v>175</v>
      </c>
      <c r="J351" s="53" t="s">
        <v>260</v>
      </c>
      <c r="K351" s="52" t="s">
        <v>239</v>
      </c>
      <c r="L351" s="54" t="n">
        <v>8999999</v>
      </c>
      <c r="M351" s="52" t="s">
        <v>178</v>
      </c>
      <c r="N351" s="52" t="s">
        <v>179</v>
      </c>
      <c r="O351" s="52" t="s">
        <v>197</v>
      </c>
      <c r="P351" s="53" t="s">
        <v>211</v>
      </c>
      <c r="Q351" s="52" t="s">
        <v>242</v>
      </c>
      <c r="R351" s="52" t="s">
        <v>183</v>
      </c>
      <c r="S351" s="52" t="n">
        <v>0</v>
      </c>
      <c r="T351" s="52" t="n">
        <v>1</v>
      </c>
      <c r="U351" s="52" t="n">
        <v>1</v>
      </c>
      <c r="V351" s="52" t="s">
        <v>292</v>
      </c>
      <c r="W351" s="52" t="n">
        <v>5</v>
      </c>
      <c r="X351" s="52" t="s">
        <v>357</v>
      </c>
    </row>
    <row r="352" customFormat="false" ht="15" hidden="false" customHeight="true" outlineLevel="0" collapsed="false">
      <c r="A352" s="49" t="s">
        <v>1627</v>
      </c>
      <c r="B352" s="49" t="s">
        <v>398</v>
      </c>
      <c r="C352" s="50" t="s">
        <v>1628</v>
      </c>
      <c r="D352" s="50" t="s">
        <v>1629</v>
      </c>
      <c r="E352" s="50" t="s">
        <v>1630</v>
      </c>
      <c r="F352" s="49" t="s">
        <v>173</v>
      </c>
      <c r="G352" s="49" t="n">
        <v>57</v>
      </c>
      <c r="H352" s="50" t="s">
        <v>363</v>
      </c>
      <c r="I352" s="50" t="s">
        <v>218</v>
      </c>
      <c r="J352" s="50" t="s">
        <v>194</v>
      </c>
      <c r="K352" s="49" t="s">
        <v>327</v>
      </c>
      <c r="L352" s="51" t="n">
        <v>13750000</v>
      </c>
      <c r="M352" s="49" t="s">
        <v>178</v>
      </c>
      <c r="N352" s="49" t="s">
        <v>240</v>
      </c>
      <c r="O352" s="49" t="s">
        <v>197</v>
      </c>
      <c r="P352" s="50" t="s">
        <v>273</v>
      </c>
      <c r="Q352" s="49" t="s">
        <v>182</v>
      </c>
      <c r="R352" s="49" t="s">
        <v>231</v>
      </c>
      <c r="S352" s="49" t="n">
        <v>0</v>
      </c>
      <c r="T352" s="49" t="n">
        <v>2</v>
      </c>
      <c r="U352" s="49" t="n">
        <v>1</v>
      </c>
      <c r="V352" s="49" t="s">
        <v>200</v>
      </c>
      <c r="W352" s="49" t="n">
        <v>2</v>
      </c>
      <c r="X352" s="49" t="s">
        <v>280</v>
      </c>
    </row>
    <row r="353" customFormat="false" ht="15" hidden="false" customHeight="true" outlineLevel="0" collapsed="false">
      <c r="A353" s="52" t="s">
        <v>1631</v>
      </c>
      <c r="B353" s="52" t="s">
        <v>234</v>
      </c>
      <c r="C353" s="53" t="s">
        <v>1632</v>
      </c>
      <c r="D353" s="53" t="s">
        <v>1633</v>
      </c>
      <c r="E353" s="53" t="s">
        <v>1634</v>
      </c>
      <c r="F353" s="52" t="s">
        <v>173</v>
      </c>
      <c r="G353" s="52" t="n">
        <v>39</v>
      </c>
      <c r="H353" s="53" t="s">
        <v>499</v>
      </c>
      <c r="I353" s="53" t="s">
        <v>250</v>
      </c>
      <c r="J353" s="53" t="s">
        <v>228</v>
      </c>
      <c r="K353" s="52" t="s">
        <v>177</v>
      </c>
      <c r="L353" s="54" t="n">
        <v>6999999</v>
      </c>
      <c r="M353" s="52" t="s">
        <v>262</v>
      </c>
      <c r="N353" s="52" t="s">
        <v>209</v>
      </c>
      <c r="O353" s="52" t="s">
        <v>197</v>
      </c>
      <c r="P353" s="53" t="s">
        <v>320</v>
      </c>
      <c r="Q353" s="52" t="s">
        <v>368</v>
      </c>
      <c r="R353" s="52" t="s">
        <v>199</v>
      </c>
      <c r="S353" s="52" t="n">
        <v>50</v>
      </c>
      <c r="T353" s="52" t="n">
        <v>0</v>
      </c>
      <c r="U353" s="52" t="n">
        <v>7</v>
      </c>
      <c r="V353" s="52" t="s">
        <v>232</v>
      </c>
      <c r="W353" s="52" t="n">
        <v>2</v>
      </c>
      <c r="X353" s="52" t="s">
        <v>274</v>
      </c>
    </row>
    <row r="354" customFormat="false" ht="15" hidden="false" customHeight="true" outlineLevel="0" collapsed="false">
      <c r="A354" s="49" t="s">
        <v>1635</v>
      </c>
      <c r="B354" s="49" t="s">
        <v>353</v>
      </c>
      <c r="C354" s="50" t="s">
        <v>1636</v>
      </c>
      <c r="D354" s="50" t="s">
        <v>1637</v>
      </c>
      <c r="E354" s="50" t="s">
        <v>1638</v>
      </c>
      <c r="F354" s="49" t="s">
        <v>173</v>
      </c>
      <c r="G354" s="49" t="n">
        <v>43</v>
      </c>
      <c r="H354" s="50" t="s">
        <v>174</v>
      </c>
      <c r="I354" s="50" t="s">
        <v>259</v>
      </c>
      <c r="J354" s="50" t="s">
        <v>251</v>
      </c>
      <c r="K354" s="49" t="s">
        <v>208</v>
      </c>
      <c r="L354" s="51" t="n">
        <v>20000000</v>
      </c>
      <c r="M354" s="49" t="s">
        <v>178</v>
      </c>
      <c r="N354" s="49" t="s">
        <v>388</v>
      </c>
      <c r="O354" s="49" t="s">
        <v>221</v>
      </c>
      <c r="P354" s="50" t="s">
        <v>273</v>
      </c>
      <c r="Q354" s="49" t="s">
        <v>230</v>
      </c>
      <c r="R354" s="49" t="s">
        <v>212</v>
      </c>
      <c r="S354" s="49" t="n">
        <v>95</v>
      </c>
      <c r="T354" s="49" t="n">
        <v>3</v>
      </c>
      <c r="U354" s="49" t="n">
        <v>14</v>
      </c>
      <c r="V354" s="49" t="s">
        <v>200</v>
      </c>
      <c r="W354" s="49" t="n">
        <v>4</v>
      </c>
      <c r="X354" s="49" t="s">
        <v>274</v>
      </c>
    </row>
    <row r="355" customFormat="false" ht="15" hidden="false" customHeight="true" outlineLevel="0" collapsed="false">
      <c r="A355" s="52" t="s">
        <v>1639</v>
      </c>
      <c r="B355" s="52" t="s">
        <v>557</v>
      </c>
      <c r="C355" s="53" t="s">
        <v>1207</v>
      </c>
      <c r="D355" s="53" t="s">
        <v>1640</v>
      </c>
      <c r="E355" s="53" t="s">
        <v>1641</v>
      </c>
      <c r="F355" s="52" t="s">
        <v>173</v>
      </c>
      <c r="G355" s="52" t="n">
        <v>28</v>
      </c>
      <c r="H355" s="53" t="s">
        <v>174</v>
      </c>
      <c r="I355" s="53" t="s">
        <v>738</v>
      </c>
      <c r="J355" s="53" t="s">
        <v>176</v>
      </c>
      <c r="K355" s="52" t="s">
        <v>327</v>
      </c>
      <c r="L355" s="54" t="n">
        <v>13750000</v>
      </c>
      <c r="M355" s="52" t="s">
        <v>262</v>
      </c>
      <c r="N355" s="52" t="s">
        <v>179</v>
      </c>
      <c r="O355" s="52" t="s">
        <v>197</v>
      </c>
      <c r="P355" s="53" t="s">
        <v>211</v>
      </c>
      <c r="Q355" s="52" t="s">
        <v>182</v>
      </c>
      <c r="R355" s="52" t="s">
        <v>183</v>
      </c>
      <c r="S355" s="52" t="n">
        <v>75</v>
      </c>
      <c r="T355" s="52" t="n">
        <v>3</v>
      </c>
      <c r="U355" s="52" t="n">
        <v>0</v>
      </c>
      <c r="V355" s="52" t="s">
        <v>232</v>
      </c>
      <c r="W355" s="52" t="n">
        <v>4</v>
      </c>
      <c r="X355" s="52" t="s">
        <v>185</v>
      </c>
    </row>
    <row r="356" customFormat="false" ht="15" hidden="false" customHeight="true" outlineLevel="0" collapsed="false">
      <c r="A356" s="49" t="s">
        <v>1642</v>
      </c>
      <c r="B356" s="49" t="s">
        <v>408</v>
      </c>
      <c r="C356" s="50" t="s">
        <v>1643</v>
      </c>
      <c r="D356" s="50" t="s">
        <v>1644</v>
      </c>
      <c r="E356" s="50" t="s">
        <v>1645</v>
      </c>
      <c r="F356" s="49" t="s">
        <v>173</v>
      </c>
      <c r="G356" s="49" t="n">
        <v>38</v>
      </c>
      <c r="H356" s="50" t="s">
        <v>249</v>
      </c>
      <c r="I356" s="50" t="s">
        <v>346</v>
      </c>
      <c r="J356" s="50" t="s">
        <v>194</v>
      </c>
      <c r="K356" s="49" t="s">
        <v>208</v>
      </c>
      <c r="L356" s="51" t="n">
        <v>20000000</v>
      </c>
      <c r="M356" s="49" t="s">
        <v>220</v>
      </c>
      <c r="N356" s="49" t="s">
        <v>209</v>
      </c>
      <c r="O356" s="49" t="s">
        <v>197</v>
      </c>
      <c r="P356" s="50" t="s">
        <v>181</v>
      </c>
      <c r="Q356" s="49" t="s">
        <v>182</v>
      </c>
      <c r="R356" s="49" t="s">
        <v>199</v>
      </c>
      <c r="S356" s="49" t="n">
        <v>25</v>
      </c>
      <c r="T356" s="49" t="n">
        <v>0</v>
      </c>
      <c r="U356" s="49" t="n">
        <v>0</v>
      </c>
      <c r="V356" s="49" t="s">
        <v>232</v>
      </c>
      <c r="W356" s="49" t="n">
        <v>3</v>
      </c>
      <c r="X356" s="49" t="s">
        <v>243</v>
      </c>
    </row>
    <row r="357" customFormat="false" ht="15" hidden="false" customHeight="true" outlineLevel="0" collapsed="false">
      <c r="A357" s="52" t="s">
        <v>1646</v>
      </c>
      <c r="B357" s="52" t="s">
        <v>300</v>
      </c>
      <c r="C357" s="53" t="s">
        <v>1647</v>
      </c>
      <c r="D357" s="53" t="s">
        <v>1648</v>
      </c>
      <c r="E357" s="53" t="s">
        <v>1649</v>
      </c>
      <c r="F357" s="52" t="s">
        <v>191</v>
      </c>
      <c r="G357" s="52" t="n">
        <v>33</v>
      </c>
      <c r="H357" s="53" t="s">
        <v>499</v>
      </c>
      <c r="I357" s="53" t="s">
        <v>326</v>
      </c>
      <c r="J357" s="53" t="s">
        <v>260</v>
      </c>
      <c r="K357" s="52" t="s">
        <v>239</v>
      </c>
      <c r="L357" s="54" t="n">
        <v>8999999</v>
      </c>
      <c r="M357" s="52" t="s">
        <v>196</v>
      </c>
      <c r="N357" s="52" t="s">
        <v>112</v>
      </c>
      <c r="O357" s="52" t="s">
        <v>197</v>
      </c>
      <c r="P357" s="53" t="s">
        <v>241</v>
      </c>
      <c r="Q357" s="52" t="s">
        <v>182</v>
      </c>
      <c r="R357" s="52" t="s">
        <v>183</v>
      </c>
      <c r="S357" s="52" t="n">
        <v>50</v>
      </c>
      <c r="T357" s="52" t="n">
        <v>1</v>
      </c>
      <c r="U357" s="52" t="n">
        <v>0</v>
      </c>
      <c r="V357" s="52" t="s">
        <v>184</v>
      </c>
      <c r="W357" s="52" t="n">
        <v>1</v>
      </c>
      <c r="X357" s="52" t="s">
        <v>280</v>
      </c>
    </row>
    <row r="358" customFormat="false" ht="15" hidden="false" customHeight="true" outlineLevel="0" collapsed="false">
      <c r="A358" s="49" t="s">
        <v>1650</v>
      </c>
      <c r="B358" s="49" t="s">
        <v>413</v>
      </c>
      <c r="C358" s="50" t="s">
        <v>884</v>
      </c>
      <c r="D358" s="50" t="s">
        <v>1651</v>
      </c>
      <c r="E358" s="50" t="s">
        <v>1652</v>
      </c>
      <c r="F358" s="49" t="s">
        <v>173</v>
      </c>
      <c r="G358" s="49" t="n">
        <v>54</v>
      </c>
      <c r="H358" s="50" t="s">
        <v>174</v>
      </c>
      <c r="I358" s="50" t="s">
        <v>218</v>
      </c>
      <c r="J358" s="50" t="s">
        <v>219</v>
      </c>
      <c r="K358" s="49" t="s">
        <v>373</v>
      </c>
      <c r="L358" s="51" t="n">
        <v>4499999</v>
      </c>
      <c r="M358" s="49" t="s">
        <v>196</v>
      </c>
      <c r="N358" s="49" t="s">
        <v>240</v>
      </c>
      <c r="O358" s="49" t="s">
        <v>221</v>
      </c>
      <c r="P358" s="50" t="s">
        <v>229</v>
      </c>
      <c r="Q358" s="49" t="s">
        <v>182</v>
      </c>
      <c r="R358" s="49" t="s">
        <v>183</v>
      </c>
      <c r="S358" s="49" t="n">
        <v>25</v>
      </c>
      <c r="T358" s="49" t="n">
        <v>0</v>
      </c>
      <c r="U358" s="49" t="n">
        <v>1</v>
      </c>
      <c r="V358" s="49" t="s">
        <v>292</v>
      </c>
      <c r="W358" s="49" t="n">
        <v>3</v>
      </c>
      <c r="X358" s="49" t="s">
        <v>298</v>
      </c>
    </row>
    <row r="359" customFormat="false" ht="15" hidden="false" customHeight="true" outlineLevel="0" collapsed="false">
      <c r="A359" s="52" t="s">
        <v>1653</v>
      </c>
      <c r="B359" s="52" t="s">
        <v>348</v>
      </c>
      <c r="C359" s="53" t="s">
        <v>1654</v>
      </c>
      <c r="D359" s="53" t="s">
        <v>1655</v>
      </c>
      <c r="E359" s="53" t="s">
        <v>1656</v>
      </c>
      <c r="F359" s="52" t="s">
        <v>173</v>
      </c>
      <c r="G359" s="52" t="n">
        <v>52</v>
      </c>
      <c r="H359" s="53" t="s">
        <v>258</v>
      </c>
      <c r="I359" s="53" t="s">
        <v>218</v>
      </c>
      <c r="J359" s="53" t="s">
        <v>194</v>
      </c>
      <c r="K359" s="52" t="s">
        <v>177</v>
      </c>
      <c r="L359" s="54" t="n">
        <v>6999999</v>
      </c>
      <c r="M359" s="52" t="s">
        <v>178</v>
      </c>
      <c r="N359" s="52" t="s">
        <v>209</v>
      </c>
      <c r="O359" s="52" t="s">
        <v>210</v>
      </c>
      <c r="P359" s="53" t="s">
        <v>229</v>
      </c>
      <c r="Q359" s="52" t="s">
        <v>230</v>
      </c>
      <c r="R359" s="52" t="s">
        <v>199</v>
      </c>
      <c r="S359" s="52" t="n">
        <v>0</v>
      </c>
      <c r="T359" s="52" t="n">
        <v>2</v>
      </c>
      <c r="U359" s="52" t="n">
        <v>3</v>
      </c>
      <c r="V359" s="52" t="s">
        <v>232</v>
      </c>
      <c r="W359" s="52" t="n">
        <v>1</v>
      </c>
      <c r="X359" s="52" t="s">
        <v>274</v>
      </c>
    </row>
    <row r="360" customFormat="false" ht="15" hidden="false" customHeight="true" outlineLevel="0" collapsed="false">
      <c r="A360" s="49" t="s">
        <v>1657</v>
      </c>
      <c r="B360" s="49" t="s">
        <v>384</v>
      </c>
      <c r="C360" s="50" t="s">
        <v>1658</v>
      </c>
      <c r="D360" s="50" t="s">
        <v>1659</v>
      </c>
      <c r="E360" s="50" t="s">
        <v>1660</v>
      </c>
      <c r="F360" s="49" t="s">
        <v>173</v>
      </c>
      <c r="G360" s="49" t="n">
        <v>29</v>
      </c>
      <c r="H360" s="50" t="s">
        <v>249</v>
      </c>
      <c r="I360" s="50" t="s">
        <v>250</v>
      </c>
      <c r="J360" s="50" t="s">
        <v>194</v>
      </c>
      <c r="K360" s="49" t="s">
        <v>373</v>
      </c>
      <c r="L360" s="51" t="n">
        <v>4499999</v>
      </c>
      <c r="M360" s="49" t="s">
        <v>178</v>
      </c>
      <c r="N360" s="49" t="s">
        <v>240</v>
      </c>
      <c r="O360" s="49" t="s">
        <v>197</v>
      </c>
      <c r="P360" s="50" t="s">
        <v>181</v>
      </c>
      <c r="Q360" s="49" t="s">
        <v>182</v>
      </c>
      <c r="R360" s="49" t="s">
        <v>199</v>
      </c>
      <c r="S360" s="49" t="n">
        <v>50</v>
      </c>
      <c r="T360" s="49" t="n">
        <v>1</v>
      </c>
      <c r="U360" s="49" t="n">
        <v>1</v>
      </c>
      <c r="V360" s="49" t="s">
        <v>184</v>
      </c>
      <c r="W360" s="49" t="n">
        <v>2</v>
      </c>
      <c r="X360" s="49" t="s">
        <v>298</v>
      </c>
    </row>
    <row r="361" customFormat="false" ht="15" hidden="false" customHeight="true" outlineLevel="0" collapsed="false">
      <c r="A361" s="52" t="s">
        <v>1661</v>
      </c>
      <c r="B361" s="52" t="s">
        <v>600</v>
      </c>
      <c r="C361" s="53" t="s">
        <v>1662</v>
      </c>
      <c r="D361" s="53" t="s">
        <v>1663</v>
      </c>
      <c r="E361" s="53" t="s">
        <v>1664</v>
      </c>
      <c r="F361" s="52" t="s">
        <v>173</v>
      </c>
      <c r="G361" s="52" t="n">
        <v>31</v>
      </c>
      <c r="H361" s="53" t="s">
        <v>258</v>
      </c>
      <c r="I361" s="53" t="s">
        <v>259</v>
      </c>
      <c r="J361" s="53" t="s">
        <v>260</v>
      </c>
      <c r="K361" s="52" t="s">
        <v>239</v>
      </c>
      <c r="L361" s="54" t="n">
        <v>8999999</v>
      </c>
      <c r="M361" s="52" t="s">
        <v>220</v>
      </c>
      <c r="N361" s="52" t="s">
        <v>209</v>
      </c>
      <c r="O361" s="52" t="s">
        <v>221</v>
      </c>
      <c r="P361" s="53" t="s">
        <v>229</v>
      </c>
      <c r="Q361" s="52" t="s">
        <v>182</v>
      </c>
      <c r="R361" s="52" t="s">
        <v>231</v>
      </c>
      <c r="S361" s="52" t="n">
        <v>95</v>
      </c>
      <c r="T361" s="52" t="n">
        <v>2</v>
      </c>
      <c r="U361" s="52" t="n">
        <v>2</v>
      </c>
      <c r="V361" s="52" t="s">
        <v>232</v>
      </c>
      <c r="W361" s="52" t="n">
        <v>1</v>
      </c>
      <c r="X361" s="52" t="s">
        <v>280</v>
      </c>
    </row>
    <row r="362" customFormat="false" ht="15" hidden="false" customHeight="true" outlineLevel="0" collapsed="false">
      <c r="A362" s="49" t="s">
        <v>1665</v>
      </c>
      <c r="B362" s="49" t="s">
        <v>529</v>
      </c>
      <c r="C362" s="50" t="s">
        <v>1666</v>
      </c>
      <c r="D362" s="50" t="s">
        <v>1667</v>
      </c>
      <c r="E362" s="50" t="s">
        <v>1668</v>
      </c>
      <c r="F362" s="49" t="s">
        <v>191</v>
      </c>
      <c r="G362" s="49" t="n">
        <v>54</v>
      </c>
      <c r="H362" s="50" t="s">
        <v>217</v>
      </c>
      <c r="I362" s="50" t="s">
        <v>238</v>
      </c>
      <c r="J362" s="50" t="s">
        <v>228</v>
      </c>
      <c r="K362" s="49" t="s">
        <v>177</v>
      </c>
      <c r="L362" s="51" t="n">
        <v>6999999</v>
      </c>
      <c r="M362" s="49" t="s">
        <v>178</v>
      </c>
      <c r="N362" s="49" t="s">
        <v>179</v>
      </c>
      <c r="O362" s="49" t="s">
        <v>268</v>
      </c>
      <c r="P362" s="50" t="s">
        <v>241</v>
      </c>
      <c r="Q362" s="49" t="s">
        <v>182</v>
      </c>
      <c r="R362" s="49" t="s">
        <v>183</v>
      </c>
      <c r="S362" s="49" t="n">
        <v>0</v>
      </c>
      <c r="T362" s="49" t="n">
        <v>1</v>
      </c>
      <c r="U362" s="49" t="n">
        <v>0</v>
      </c>
      <c r="V362" s="49" t="s">
        <v>232</v>
      </c>
      <c r="W362" s="49" t="n">
        <v>3</v>
      </c>
      <c r="X362" s="49" t="s">
        <v>201</v>
      </c>
    </row>
    <row r="363" customFormat="false" ht="15" hidden="false" customHeight="true" outlineLevel="0" collapsed="false">
      <c r="A363" s="52" t="s">
        <v>1669</v>
      </c>
      <c r="B363" s="52" t="s">
        <v>467</v>
      </c>
      <c r="C363" s="53" t="s">
        <v>1670</v>
      </c>
      <c r="D363" s="53" t="s">
        <v>1671</v>
      </c>
      <c r="E363" s="53" t="s">
        <v>1672</v>
      </c>
      <c r="F363" s="52" t="s">
        <v>173</v>
      </c>
      <c r="G363" s="52" t="n">
        <v>37</v>
      </c>
      <c r="H363" s="53" t="s">
        <v>207</v>
      </c>
      <c r="I363" s="53" t="s">
        <v>175</v>
      </c>
      <c r="J363" s="53" t="s">
        <v>251</v>
      </c>
      <c r="K363" s="52" t="s">
        <v>177</v>
      </c>
      <c r="L363" s="54" t="n">
        <v>6999999</v>
      </c>
      <c r="M363" s="52" t="s">
        <v>178</v>
      </c>
      <c r="N363" s="52" t="s">
        <v>112</v>
      </c>
      <c r="O363" s="52" t="s">
        <v>210</v>
      </c>
      <c r="P363" s="53" t="s">
        <v>241</v>
      </c>
      <c r="Q363" s="52" t="s">
        <v>230</v>
      </c>
      <c r="R363" s="52" t="s">
        <v>183</v>
      </c>
      <c r="S363" s="52" t="n">
        <v>75</v>
      </c>
      <c r="T363" s="52" t="n">
        <v>0</v>
      </c>
      <c r="U363" s="52" t="n">
        <v>1</v>
      </c>
      <c r="V363" s="52" t="s">
        <v>200</v>
      </c>
      <c r="W363" s="52" t="n">
        <v>3</v>
      </c>
      <c r="X363" s="52" t="s">
        <v>274</v>
      </c>
    </row>
    <row r="364" customFormat="false" ht="15" hidden="false" customHeight="true" outlineLevel="0" collapsed="false">
      <c r="A364" s="49" t="s">
        <v>1673</v>
      </c>
      <c r="B364" s="49" t="s">
        <v>287</v>
      </c>
      <c r="C364" s="50" t="s">
        <v>1674</v>
      </c>
      <c r="D364" s="50" t="s">
        <v>1675</v>
      </c>
      <c r="E364" s="50" t="s">
        <v>1676</v>
      </c>
      <c r="F364" s="49" t="s">
        <v>173</v>
      </c>
      <c r="G364" s="49" t="n">
        <v>36</v>
      </c>
      <c r="H364" s="50" t="s">
        <v>207</v>
      </c>
      <c r="I364" s="50" t="s">
        <v>238</v>
      </c>
      <c r="J364" s="50" t="s">
        <v>219</v>
      </c>
      <c r="K364" s="49" t="s">
        <v>239</v>
      </c>
      <c r="L364" s="51" t="n">
        <v>8999999</v>
      </c>
      <c r="M364" s="49" t="s">
        <v>196</v>
      </c>
      <c r="N364" s="49" t="s">
        <v>240</v>
      </c>
      <c r="O364" s="49" t="s">
        <v>210</v>
      </c>
      <c r="P364" s="50" t="s">
        <v>273</v>
      </c>
      <c r="Q364" s="49" t="s">
        <v>230</v>
      </c>
      <c r="R364" s="49" t="s">
        <v>199</v>
      </c>
      <c r="S364" s="49" t="n">
        <v>0</v>
      </c>
      <c r="T364" s="49" t="n">
        <v>0</v>
      </c>
      <c r="U364" s="49" t="n">
        <v>0</v>
      </c>
      <c r="V364" s="49" t="s">
        <v>292</v>
      </c>
      <c r="W364" s="49" t="n">
        <v>2</v>
      </c>
      <c r="X364" s="49" t="s">
        <v>243</v>
      </c>
    </row>
    <row r="365" customFormat="false" ht="15" hidden="false" customHeight="true" outlineLevel="0" collapsed="false">
      <c r="A365" s="52" t="s">
        <v>1677</v>
      </c>
      <c r="B365" s="52" t="s">
        <v>245</v>
      </c>
      <c r="C365" s="53" t="s">
        <v>1678</v>
      </c>
      <c r="D365" s="53" t="s">
        <v>1679</v>
      </c>
      <c r="E365" s="53" t="s">
        <v>1680</v>
      </c>
      <c r="F365" s="52" t="s">
        <v>173</v>
      </c>
      <c r="G365" s="52" t="n">
        <v>34</v>
      </c>
      <c r="H365" s="53" t="s">
        <v>174</v>
      </c>
      <c r="I365" s="53" t="s">
        <v>193</v>
      </c>
      <c r="J365" s="53" t="s">
        <v>251</v>
      </c>
      <c r="K365" s="52" t="s">
        <v>195</v>
      </c>
      <c r="L365" s="54" t="n">
        <v>11249999</v>
      </c>
      <c r="M365" s="52" t="s">
        <v>178</v>
      </c>
      <c r="N365" s="52" t="s">
        <v>209</v>
      </c>
      <c r="O365" s="52" t="s">
        <v>221</v>
      </c>
      <c r="P365" s="53" t="s">
        <v>229</v>
      </c>
      <c r="Q365" s="52" t="s">
        <v>182</v>
      </c>
      <c r="R365" s="52" t="s">
        <v>212</v>
      </c>
      <c r="S365" s="52" t="n">
        <v>50</v>
      </c>
      <c r="T365" s="52" t="n">
        <v>0</v>
      </c>
      <c r="U365" s="52" t="n">
        <v>2</v>
      </c>
      <c r="V365" s="52" t="s">
        <v>200</v>
      </c>
      <c r="W365" s="52" t="n">
        <v>5</v>
      </c>
      <c r="X365" s="52" t="s">
        <v>274</v>
      </c>
    </row>
    <row r="366" customFormat="false" ht="15" hidden="false" customHeight="true" outlineLevel="0" collapsed="false">
      <c r="A366" s="49" t="s">
        <v>1681</v>
      </c>
      <c r="B366" s="49" t="s">
        <v>529</v>
      </c>
      <c r="C366" s="50" t="s">
        <v>1682</v>
      </c>
      <c r="D366" s="50" t="s">
        <v>1683</v>
      </c>
      <c r="E366" s="50" t="s">
        <v>1684</v>
      </c>
      <c r="F366" s="49" t="s">
        <v>173</v>
      </c>
      <c r="G366" s="49" t="n">
        <v>40</v>
      </c>
      <c r="H366" s="50" t="s">
        <v>363</v>
      </c>
      <c r="I366" s="50" t="s">
        <v>175</v>
      </c>
      <c r="J366" s="50" t="s">
        <v>251</v>
      </c>
      <c r="K366" s="49" t="s">
        <v>239</v>
      </c>
      <c r="L366" s="51" t="n">
        <v>8999999</v>
      </c>
      <c r="M366" s="49" t="s">
        <v>196</v>
      </c>
      <c r="N366" s="49" t="s">
        <v>209</v>
      </c>
      <c r="O366" s="49" t="s">
        <v>197</v>
      </c>
      <c r="P366" s="50" t="s">
        <v>273</v>
      </c>
      <c r="Q366" s="49" t="s">
        <v>230</v>
      </c>
      <c r="R366" s="49" t="s">
        <v>212</v>
      </c>
      <c r="S366" s="49" t="n">
        <v>75</v>
      </c>
      <c r="T366" s="49" t="n">
        <v>0</v>
      </c>
      <c r="U366" s="49" t="n">
        <v>5</v>
      </c>
      <c r="V366" s="49" t="s">
        <v>292</v>
      </c>
      <c r="W366" s="49" t="n">
        <v>1</v>
      </c>
      <c r="X366" s="49" t="s">
        <v>201</v>
      </c>
    </row>
    <row r="367" customFormat="false" ht="15" hidden="false" customHeight="true" outlineLevel="0" collapsed="false">
      <c r="A367" s="52" t="s">
        <v>1685</v>
      </c>
      <c r="B367" s="52" t="s">
        <v>600</v>
      </c>
      <c r="C367" s="53" t="s">
        <v>1686</v>
      </c>
      <c r="D367" s="53" t="s">
        <v>1687</v>
      </c>
      <c r="E367" s="53" t="s">
        <v>1688</v>
      </c>
      <c r="F367" s="52" t="s">
        <v>173</v>
      </c>
      <c r="G367" s="52" t="n">
        <v>51</v>
      </c>
      <c r="H367" s="53" t="s">
        <v>174</v>
      </c>
      <c r="I367" s="53" t="s">
        <v>291</v>
      </c>
      <c r="J367" s="53" t="s">
        <v>251</v>
      </c>
      <c r="K367" s="52" t="s">
        <v>327</v>
      </c>
      <c r="L367" s="54" t="n">
        <v>13750000</v>
      </c>
      <c r="M367" s="52" t="s">
        <v>178</v>
      </c>
      <c r="N367" s="52" t="s">
        <v>240</v>
      </c>
      <c r="O367" s="52" t="s">
        <v>221</v>
      </c>
      <c r="P367" s="53" t="s">
        <v>181</v>
      </c>
      <c r="Q367" s="52" t="s">
        <v>182</v>
      </c>
      <c r="R367" s="52" t="s">
        <v>199</v>
      </c>
      <c r="S367" s="52" t="n">
        <v>50</v>
      </c>
      <c r="T367" s="52" t="n">
        <v>1</v>
      </c>
      <c r="U367" s="52" t="n">
        <v>1</v>
      </c>
      <c r="V367" s="52" t="s">
        <v>232</v>
      </c>
      <c r="W367" s="52" t="n">
        <v>1</v>
      </c>
      <c r="X367" s="52" t="s">
        <v>243</v>
      </c>
    </row>
    <row r="368" customFormat="false" ht="15" hidden="false" customHeight="true" outlineLevel="0" collapsed="false">
      <c r="A368" s="49" t="s">
        <v>1689</v>
      </c>
      <c r="B368" s="49" t="s">
        <v>276</v>
      </c>
      <c r="C368" s="50" t="s">
        <v>1690</v>
      </c>
      <c r="D368" s="50" t="s">
        <v>1691</v>
      </c>
      <c r="E368" s="50" t="s">
        <v>1692</v>
      </c>
      <c r="F368" s="49" t="s">
        <v>191</v>
      </c>
      <c r="G368" s="49" t="n">
        <v>40</v>
      </c>
      <c r="H368" s="50" t="s">
        <v>174</v>
      </c>
      <c r="I368" s="50" t="s">
        <v>218</v>
      </c>
      <c r="J368" s="50" t="s">
        <v>176</v>
      </c>
      <c r="K368" s="49" t="s">
        <v>327</v>
      </c>
      <c r="L368" s="51" t="n">
        <v>13750000</v>
      </c>
      <c r="M368" s="49" t="s">
        <v>262</v>
      </c>
      <c r="N368" s="49" t="s">
        <v>388</v>
      </c>
      <c r="O368" s="49" t="s">
        <v>268</v>
      </c>
      <c r="P368" s="50" t="s">
        <v>241</v>
      </c>
      <c r="Q368" s="49" t="s">
        <v>182</v>
      </c>
      <c r="R368" s="49" t="s">
        <v>183</v>
      </c>
      <c r="S368" s="49" t="n">
        <v>0</v>
      </c>
      <c r="T368" s="49" t="n">
        <v>0</v>
      </c>
      <c r="U368" s="49" t="n">
        <v>2</v>
      </c>
      <c r="V368" s="49" t="s">
        <v>200</v>
      </c>
      <c r="W368" s="49" t="n">
        <v>2</v>
      </c>
      <c r="X368" s="49" t="s">
        <v>274</v>
      </c>
    </row>
    <row r="369" customFormat="false" ht="15" hidden="false" customHeight="true" outlineLevel="0" collapsed="false">
      <c r="A369" s="52" t="s">
        <v>1693</v>
      </c>
      <c r="B369" s="52" t="s">
        <v>570</v>
      </c>
      <c r="C369" s="53" t="s">
        <v>1694</v>
      </c>
      <c r="D369" s="53" t="s">
        <v>1695</v>
      </c>
      <c r="E369" s="53" t="s">
        <v>1696</v>
      </c>
      <c r="F369" s="52" t="s">
        <v>173</v>
      </c>
      <c r="G369" s="52" t="n">
        <v>34</v>
      </c>
      <c r="H369" s="53" t="s">
        <v>207</v>
      </c>
      <c r="I369" s="53" t="s">
        <v>291</v>
      </c>
      <c r="J369" s="53" t="s">
        <v>228</v>
      </c>
      <c r="K369" s="52" t="s">
        <v>177</v>
      </c>
      <c r="L369" s="54" t="n">
        <v>6999999</v>
      </c>
      <c r="M369" s="52" t="s">
        <v>196</v>
      </c>
      <c r="N369" s="52" t="s">
        <v>112</v>
      </c>
      <c r="O369" s="52" t="s">
        <v>197</v>
      </c>
      <c r="P369" s="53" t="s">
        <v>211</v>
      </c>
      <c r="Q369" s="52" t="s">
        <v>182</v>
      </c>
      <c r="R369" s="52" t="s">
        <v>199</v>
      </c>
      <c r="S369" s="52" t="n">
        <v>50</v>
      </c>
      <c r="T369" s="52" t="n">
        <v>0</v>
      </c>
      <c r="U369" s="52" t="n">
        <v>5</v>
      </c>
      <c r="V369" s="52" t="s">
        <v>232</v>
      </c>
      <c r="W369" s="52" t="n">
        <v>3</v>
      </c>
      <c r="X369" s="52" t="s">
        <v>243</v>
      </c>
    </row>
    <row r="370" customFormat="false" ht="15" hidden="false" customHeight="true" outlineLevel="0" collapsed="false">
      <c r="A370" s="49" t="s">
        <v>1697</v>
      </c>
      <c r="B370" s="49" t="s">
        <v>187</v>
      </c>
      <c r="C370" s="50" t="s">
        <v>1698</v>
      </c>
      <c r="D370" s="50" t="s">
        <v>1699</v>
      </c>
      <c r="E370" s="50" t="s">
        <v>1700</v>
      </c>
      <c r="F370" s="49" t="s">
        <v>191</v>
      </c>
      <c r="G370" s="49" t="n">
        <v>35</v>
      </c>
      <c r="H370" s="50" t="s">
        <v>249</v>
      </c>
      <c r="I370" s="50" t="s">
        <v>193</v>
      </c>
      <c r="J370" s="50" t="s">
        <v>251</v>
      </c>
      <c r="K370" s="49" t="s">
        <v>239</v>
      </c>
      <c r="L370" s="51" t="n">
        <v>8999999</v>
      </c>
      <c r="M370" s="49" t="s">
        <v>178</v>
      </c>
      <c r="N370" s="49" t="s">
        <v>112</v>
      </c>
      <c r="O370" s="49" t="s">
        <v>210</v>
      </c>
      <c r="P370" s="50" t="s">
        <v>241</v>
      </c>
      <c r="Q370" s="49" t="s">
        <v>230</v>
      </c>
      <c r="R370" s="49" t="s">
        <v>199</v>
      </c>
      <c r="S370" s="49" t="n">
        <v>0</v>
      </c>
      <c r="T370" s="49" t="n">
        <v>0</v>
      </c>
      <c r="U370" s="49" t="n">
        <v>2</v>
      </c>
      <c r="V370" s="49" t="s">
        <v>200</v>
      </c>
      <c r="W370" s="49" t="n">
        <v>1</v>
      </c>
      <c r="X370" s="49" t="s">
        <v>274</v>
      </c>
    </row>
    <row r="371" customFormat="false" ht="15" hidden="false" customHeight="true" outlineLevel="0" collapsed="false">
      <c r="A371" s="52" t="s">
        <v>1701</v>
      </c>
      <c r="B371" s="52" t="s">
        <v>234</v>
      </c>
      <c r="C371" s="53" t="s">
        <v>1702</v>
      </c>
      <c r="D371" s="53" t="s">
        <v>1703</v>
      </c>
      <c r="E371" s="53" t="s">
        <v>1704</v>
      </c>
      <c r="F371" s="52" t="s">
        <v>173</v>
      </c>
      <c r="G371" s="52" t="n">
        <v>59</v>
      </c>
      <c r="H371" s="53" t="s">
        <v>406</v>
      </c>
      <c r="I371" s="53" t="s">
        <v>193</v>
      </c>
      <c r="J371" s="53" t="s">
        <v>251</v>
      </c>
      <c r="K371" s="52" t="s">
        <v>239</v>
      </c>
      <c r="L371" s="54" t="n">
        <v>8999999</v>
      </c>
      <c r="M371" s="52" t="s">
        <v>178</v>
      </c>
      <c r="N371" s="52" t="s">
        <v>209</v>
      </c>
      <c r="O371" s="52" t="s">
        <v>221</v>
      </c>
      <c r="P371" s="53" t="s">
        <v>320</v>
      </c>
      <c r="Q371" s="52" t="s">
        <v>242</v>
      </c>
      <c r="R371" s="52" t="s">
        <v>212</v>
      </c>
      <c r="S371" s="52" t="n">
        <v>0</v>
      </c>
      <c r="T371" s="52" t="n">
        <v>0</v>
      </c>
      <c r="U371" s="52" t="n">
        <v>2</v>
      </c>
      <c r="V371" s="52" t="s">
        <v>184</v>
      </c>
      <c r="W371" s="52" t="n">
        <v>4</v>
      </c>
      <c r="X371" s="52" t="s">
        <v>298</v>
      </c>
    </row>
    <row r="372" customFormat="false" ht="15" hidden="false" customHeight="true" outlineLevel="0" collapsed="false">
      <c r="A372" s="49" t="s">
        <v>1705</v>
      </c>
      <c r="B372" s="49" t="s">
        <v>203</v>
      </c>
      <c r="C372" s="50" t="s">
        <v>1706</v>
      </c>
      <c r="D372" s="50" t="s">
        <v>1707</v>
      </c>
      <c r="E372" s="50" t="s">
        <v>1708</v>
      </c>
      <c r="F372" s="49" t="s">
        <v>173</v>
      </c>
      <c r="G372" s="49" t="n">
        <v>48</v>
      </c>
      <c r="H372" s="50" t="s">
        <v>174</v>
      </c>
      <c r="I372" s="50" t="s">
        <v>346</v>
      </c>
      <c r="J372" s="50" t="s">
        <v>251</v>
      </c>
      <c r="K372" s="49" t="s">
        <v>195</v>
      </c>
      <c r="L372" s="51" t="n">
        <v>11249999</v>
      </c>
      <c r="M372" s="49" t="s">
        <v>196</v>
      </c>
      <c r="N372" s="49" t="s">
        <v>209</v>
      </c>
      <c r="O372" s="49" t="s">
        <v>180</v>
      </c>
      <c r="P372" s="50" t="s">
        <v>229</v>
      </c>
      <c r="Q372" s="49" t="s">
        <v>242</v>
      </c>
      <c r="R372" s="49" t="s">
        <v>212</v>
      </c>
      <c r="S372" s="49" t="n">
        <v>75</v>
      </c>
      <c r="T372" s="49" t="n">
        <v>2</v>
      </c>
      <c r="U372" s="49" t="n">
        <v>0</v>
      </c>
      <c r="V372" s="49" t="s">
        <v>184</v>
      </c>
      <c r="W372" s="49" t="n">
        <v>4</v>
      </c>
      <c r="X372" s="49" t="s">
        <v>263</v>
      </c>
    </row>
    <row r="373" customFormat="false" ht="15" hidden="false" customHeight="true" outlineLevel="0" collapsed="false">
      <c r="A373" s="52" t="s">
        <v>1709</v>
      </c>
      <c r="B373" s="52" t="s">
        <v>379</v>
      </c>
      <c r="C373" s="53" t="s">
        <v>1041</v>
      </c>
      <c r="D373" s="53" t="s">
        <v>1710</v>
      </c>
      <c r="E373" s="53" t="s">
        <v>1711</v>
      </c>
      <c r="F373" s="52" t="s">
        <v>191</v>
      </c>
      <c r="G373" s="52" t="n">
        <v>32</v>
      </c>
      <c r="H373" s="53" t="s">
        <v>207</v>
      </c>
      <c r="I373" s="53" t="s">
        <v>238</v>
      </c>
      <c r="J373" s="53" t="s">
        <v>176</v>
      </c>
      <c r="K373" s="52" t="s">
        <v>239</v>
      </c>
      <c r="L373" s="54" t="n">
        <v>8999999</v>
      </c>
      <c r="M373" s="52" t="s">
        <v>178</v>
      </c>
      <c r="N373" s="52" t="s">
        <v>179</v>
      </c>
      <c r="O373" s="52" t="s">
        <v>268</v>
      </c>
      <c r="P373" s="53" t="s">
        <v>320</v>
      </c>
      <c r="Q373" s="52" t="s">
        <v>182</v>
      </c>
      <c r="R373" s="52" t="s">
        <v>212</v>
      </c>
      <c r="S373" s="52" t="n">
        <v>0</v>
      </c>
      <c r="T373" s="52" t="n">
        <v>0</v>
      </c>
      <c r="U373" s="52" t="n">
        <v>2</v>
      </c>
      <c r="V373" s="52" t="s">
        <v>232</v>
      </c>
      <c r="W373" s="52" t="n">
        <v>2</v>
      </c>
      <c r="X373" s="52" t="s">
        <v>274</v>
      </c>
    </row>
    <row r="374" customFormat="false" ht="15" hidden="false" customHeight="true" outlineLevel="0" collapsed="false">
      <c r="A374" s="49" t="s">
        <v>1712</v>
      </c>
      <c r="B374" s="49" t="s">
        <v>169</v>
      </c>
      <c r="C374" s="50" t="s">
        <v>1713</v>
      </c>
      <c r="D374" s="50" t="s">
        <v>1714</v>
      </c>
      <c r="E374" s="50" t="s">
        <v>1715</v>
      </c>
      <c r="F374" s="49" t="s">
        <v>173</v>
      </c>
      <c r="G374" s="49" t="n">
        <v>35</v>
      </c>
      <c r="H374" s="50" t="s">
        <v>174</v>
      </c>
      <c r="I374" s="50" t="s">
        <v>291</v>
      </c>
      <c r="J374" s="50" t="s">
        <v>228</v>
      </c>
      <c r="K374" s="49" t="s">
        <v>373</v>
      </c>
      <c r="L374" s="51" t="n">
        <v>4499999</v>
      </c>
      <c r="M374" s="49" t="s">
        <v>196</v>
      </c>
      <c r="N374" s="49" t="s">
        <v>209</v>
      </c>
      <c r="O374" s="49" t="s">
        <v>210</v>
      </c>
      <c r="P374" s="50" t="s">
        <v>211</v>
      </c>
      <c r="Q374" s="49" t="s">
        <v>230</v>
      </c>
      <c r="R374" s="49" t="s">
        <v>212</v>
      </c>
      <c r="S374" s="49" t="n">
        <v>75</v>
      </c>
      <c r="T374" s="49" t="n">
        <v>0</v>
      </c>
      <c r="U374" s="49" t="n">
        <v>5</v>
      </c>
      <c r="V374" s="49" t="s">
        <v>232</v>
      </c>
      <c r="W374" s="49" t="n">
        <v>4</v>
      </c>
      <c r="X374" s="49" t="s">
        <v>280</v>
      </c>
    </row>
    <row r="375" customFormat="false" ht="15" hidden="false" customHeight="true" outlineLevel="0" collapsed="false">
      <c r="A375" s="52" t="s">
        <v>1716</v>
      </c>
      <c r="B375" s="52" t="s">
        <v>557</v>
      </c>
      <c r="C375" s="53" t="s">
        <v>1717</v>
      </c>
      <c r="D375" s="53" t="s">
        <v>1718</v>
      </c>
      <c r="E375" s="53" t="s">
        <v>1719</v>
      </c>
      <c r="F375" s="52" t="s">
        <v>191</v>
      </c>
      <c r="G375" s="52" t="n">
        <v>39</v>
      </c>
      <c r="H375" s="53" t="s">
        <v>258</v>
      </c>
      <c r="I375" s="53" t="s">
        <v>291</v>
      </c>
      <c r="J375" s="53" t="s">
        <v>228</v>
      </c>
      <c r="K375" s="52" t="s">
        <v>177</v>
      </c>
      <c r="L375" s="54" t="n">
        <v>6999999</v>
      </c>
      <c r="M375" s="52" t="s">
        <v>178</v>
      </c>
      <c r="N375" s="52" t="s">
        <v>179</v>
      </c>
      <c r="O375" s="52" t="s">
        <v>197</v>
      </c>
      <c r="P375" s="53" t="s">
        <v>211</v>
      </c>
      <c r="Q375" s="52" t="s">
        <v>182</v>
      </c>
      <c r="R375" s="52" t="s">
        <v>199</v>
      </c>
      <c r="S375" s="52" t="n">
        <v>0</v>
      </c>
      <c r="T375" s="52" t="n">
        <v>2</v>
      </c>
      <c r="U375" s="52" t="n">
        <v>1</v>
      </c>
      <c r="V375" s="52" t="s">
        <v>232</v>
      </c>
      <c r="W375" s="52" t="n">
        <v>1</v>
      </c>
      <c r="X375" s="52" t="s">
        <v>274</v>
      </c>
    </row>
    <row r="376" customFormat="false" ht="15" hidden="false" customHeight="true" outlineLevel="0" collapsed="false">
      <c r="A376" s="49" t="s">
        <v>1720</v>
      </c>
      <c r="B376" s="49" t="s">
        <v>557</v>
      </c>
      <c r="C376" s="50" t="s">
        <v>1721</v>
      </c>
      <c r="D376" s="50" t="s">
        <v>1722</v>
      </c>
      <c r="E376" s="50" t="s">
        <v>1723</v>
      </c>
      <c r="F376" s="49" t="s">
        <v>173</v>
      </c>
      <c r="G376" s="49" t="n">
        <v>31</v>
      </c>
      <c r="H376" s="50" t="s">
        <v>363</v>
      </c>
      <c r="I376" s="50" t="s">
        <v>218</v>
      </c>
      <c r="J376" s="50" t="s">
        <v>251</v>
      </c>
      <c r="K376" s="49" t="s">
        <v>195</v>
      </c>
      <c r="L376" s="51" t="n">
        <v>11249999</v>
      </c>
      <c r="M376" s="49" t="s">
        <v>220</v>
      </c>
      <c r="N376" s="49" t="s">
        <v>179</v>
      </c>
      <c r="O376" s="49" t="s">
        <v>210</v>
      </c>
      <c r="P376" s="50" t="s">
        <v>229</v>
      </c>
      <c r="Q376" s="49" t="s">
        <v>182</v>
      </c>
      <c r="R376" s="49" t="s">
        <v>183</v>
      </c>
      <c r="S376" s="49" t="n">
        <v>95</v>
      </c>
      <c r="T376" s="49" t="n">
        <v>0</v>
      </c>
      <c r="U376" s="49" t="n">
        <v>2</v>
      </c>
      <c r="V376" s="49" t="s">
        <v>184</v>
      </c>
      <c r="W376" s="49" t="n">
        <v>4</v>
      </c>
      <c r="X376" s="49" t="s">
        <v>280</v>
      </c>
    </row>
    <row r="377" customFormat="false" ht="15" hidden="false" customHeight="true" outlineLevel="0" collapsed="false">
      <c r="A377" s="52" t="s">
        <v>1724</v>
      </c>
      <c r="B377" s="52" t="s">
        <v>384</v>
      </c>
      <c r="C377" s="53" t="s">
        <v>1725</v>
      </c>
      <c r="D377" s="53" t="s">
        <v>1726</v>
      </c>
      <c r="E377" s="53" t="s">
        <v>1727</v>
      </c>
      <c r="F377" s="52" t="s">
        <v>173</v>
      </c>
      <c r="G377" s="52" t="n">
        <v>37</v>
      </c>
      <c r="H377" s="53" t="s">
        <v>192</v>
      </c>
      <c r="I377" s="53" t="s">
        <v>175</v>
      </c>
      <c r="J377" s="53" t="s">
        <v>260</v>
      </c>
      <c r="K377" s="52" t="s">
        <v>239</v>
      </c>
      <c r="L377" s="54" t="n">
        <v>8999999</v>
      </c>
      <c r="M377" s="52" t="s">
        <v>196</v>
      </c>
      <c r="N377" s="52" t="s">
        <v>209</v>
      </c>
      <c r="O377" s="52" t="s">
        <v>210</v>
      </c>
      <c r="P377" s="53" t="s">
        <v>320</v>
      </c>
      <c r="Q377" s="52" t="s">
        <v>182</v>
      </c>
      <c r="R377" s="52" t="s">
        <v>183</v>
      </c>
      <c r="S377" s="52" t="n">
        <v>75</v>
      </c>
      <c r="T377" s="52" t="n">
        <v>3</v>
      </c>
      <c r="U377" s="52" t="n">
        <v>1</v>
      </c>
      <c r="V377" s="52" t="s">
        <v>200</v>
      </c>
      <c r="W377" s="52" t="n">
        <v>2</v>
      </c>
      <c r="X377" s="52" t="s">
        <v>298</v>
      </c>
    </row>
    <row r="378" customFormat="false" ht="15" hidden="false" customHeight="true" outlineLevel="0" collapsed="false">
      <c r="A378" s="49" t="s">
        <v>1728</v>
      </c>
      <c r="B378" s="49" t="s">
        <v>529</v>
      </c>
      <c r="C378" s="50" t="s">
        <v>1323</v>
      </c>
      <c r="D378" s="50" t="s">
        <v>1729</v>
      </c>
      <c r="E378" s="50" t="s">
        <v>1730</v>
      </c>
      <c r="F378" s="49" t="s">
        <v>191</v>
      </c>
      <c r="G378" s="49" t="n">
        <v>33</v>
      </c>
      <c r="H378" s="50" t="s">
        <v>174</v>
      </c>
      <c r="I378" s="50" t="s">
        <v>291</v>
      </c>
      <c r="J378" s="50" t="s">
        <v>176</v>
      </c>
      <c r="K378" s="49" t="s">
        <v>373</v>
      </c>
      <c r="L378" s="51" t="n">
        <v>4499999</v>
      </c>
      <c r="M378" s="49" t="s">
        <v>178</v>
      </c>
      <c r="N378" s="49" t="s">
        <v>388</v>
      </c>
      <c r="O378" s="49" t="s">
        <v>268</v>
      </c>
      <c r="P378" s="50" t="s">
        <v>252</v>
      </c>
      <c r="Q378" s="49" t="s">
        <v>182</v>
      </c>
      <c r="R378" s="49" t="s">
        <v>199</v>
      </c>
      <c r="S378" s="49" t="n">
        <v>95</v>
      </c>
      <c r="T378" s="49" t="n">
        <v>0</v>
      </c>
      <c r="U378" s="49" t="n">
        <v>2</v>
      </c>
      <c r="V378" s="49" t="s">
        <v>184</v>
      </c>
      <c r="W378" s="49" t="n">
        <v>2</v>
      </c>
      <c r="X378" s="49" t="s">
        <v>274</v>
      </c>
    </row>
    <row r="379" customFormat="false" ht="15" hidden="false" customHeight="true" outlineLevel="0" collapsed="false">
      <c r="A379" s="52" t="s">
        <v>1731</v>
      </c>
      <c r="B379" s="52" t="s">
        <v>600</v>
      </c>
      <c r="C379" s="53" t="s">
        <v>1732</v>
      </c>
      <c r="D379" s="53" t="s">
        <v>1733</v>
      </c>
      <c r="E379" s="53" t="s">
        <v>1734</v>
      </c>
      <c r="F379" s="52" t="s">
        <v>191</v>
      </c>
      <c r="G379" s="52" t="n">
        <v>35</v>
      </c>
      <c r="H379" s="53" t="s">
        <v>363</v>
      </c>
      <c r="I379" s="53" t="s">
        <v>259</v>
      </c>
      <c r="J379" s="53" t="s">
        <v>251</v>
      </c>
      <c r="K379" s="52" t="s">
        <v>373</v>
      </c>
      <c r="L379" s="54" t="n">
        <v>4499999</v>
      </c>
      <c r="M379" s="52" t="s">
        <v>220</v>
      </c>
      <c r="N379" s="52" t="s">
        <v>112</v>
      </c>
      <c r="O379" s="52" t="s">
        <v>210</v>
      </c>
      <c r="P379" s="53" t="s">
        <v>181</v>
      </c>
      <c r="Q379" s="52" t="s">
        <v>230</v>
      </c>
      <c r="R379" s="52" t="s">
        <v>199</v>
      </c>
      <c r="S379" s="52" t="n">
        <v>50</v>
      </c>
      <c r="T379" s="52" t="n">
        <v>1</v>
      </c>
      <c r="U379" s="52" t="n">
        <v>7</v>
      </c>
      <c r="V379" s="52" t="s">
        <v>232</v>
      </c>
      <c r="W379" s="52" t="n">
        <v>1</v>
      </c>
      <c r="X379" s="52" t="s">
        <v>280</v>
      </c>
    </row>
    <row r="380" customFormat="false" ht="15" hidden="false" customHeight="true" outlineLevel="0" collapsed="false">
      <c r="A380" s="49" t="s">
        <v>1735</v>
      </c>
      <c r="B380" s="49" t="s">
        <v>287</v>
      </c>
      <c r="C380" s="50" t="s">
        <v>1527</v>
      </c>
      <c r="D380" s="50" t="s">
        <v>1736</v>
      </c>
      <c r="E380" s="50" t="s">
        <v>1737</v>
      </c>
      <c r="F380" s="49" t="s">
        <v>173</v>
      </c>
      <c r="G380" s="49" t="n">
        <v>43</v>
      </c>
      <c r="H380" s="50" t="s">
        <v>258</v>
      </c>
      <c r="I380" s="50" t="s">
        <v>291</v>
      </c>
      <c r="J380" s="50" t="s">
        <v>194</v>
      </c>
      <c r="K380" s="49" t="s">
        <v>239</v>
      </c>
      <c r="L380" s="51" t="n">
        <v>8999999</v>
      </c>
      <c r="M380" s="49" t="s">
        <v>220</v>
      </c>
      <c r="N380" s="49" t="s">
        <v>240</v>
      </c>
      <c r="O380" s="49" t="s">
        <v>197</v>
      </c>
      <c r="P380" s="50" t="s">
        <v>211</v>
      </c>
      <c r="Q380" s="49" t="s">
        <v>242</v>
      </c>
      <c r="R380" s="49" t="s">
        <v>212</v>
      </c>
      <c r="S380" s="49" t="n">
        <v>0</v>
      </c>
      <c r="T380" s="49" t="n">
        <v>0</v>
      </c>
      <c r="U380" s="49" t="n">
        <v>3</v>
      </c>
      <c r="V380" s="49" t="s">
        <v>200</v>
      </c>
      <c r="W380" s="49" t="n">
        <v>3</v>
      </c>
      <c r="X380" s="49" t="s">
        <v>274</v>
      </c>
    </row>
    <row r="381" customFormat="false" ht="15" hidden="false" customHeight="true" outlineLevel="0" collapsed="false">
      <c r="A381" s="52" t="s">
        <v>1738</v>
      </c>
      <c r="B381" s="52" t="s">
        <v>300</v>
      </c>
      <c r="C381" s="53" t="s">
        <v>549</v>
      </c>
      <c r="D381" s="53" t="s">
        <v>1739</v>
      </c>
      <c r="E381" s="53" t="s">
        <v>1740</v>
      </c>
      <c r="F381" s="52" t="s">
        <v>173</v>
      </c>
      <c r="G381" s="52" t="n">
        <v>33</v>
      </c>
      <c r="H381" s="53" t="s">
        <v>249</v>
      </c>
      <c r="I381" s="53" t="s">
        <v>291</v>
      </c>
      <c r="J381" s="53" t="s">
        <v>251</v>
      </c>
      <c r="K381" s="52" t="s">
        <v>177</v>
      </c>
      <c r="L381" s="54" t="n">
        <v>6999999</v>
      </c>
      <c r="M381" s="52" t="s">
        <v>178</v>
      </c>
      <c r="N381" s="52" t="s">
        <v>388</v>
      </c>
      <c r="O381" s="52" t="s">
        <v>210</v>
      </c>
      <c r="P381" s="53" t="s">
        <v>181</v>
      </c>
      <c r="Q381" s="52" t="s">
        <v>242</v>
      </c>
      <c r="R381" s="52" t="s">
        <v>183</v>
      </c>
      <c r="S381" s="52" t="n">
        <v>50</v>
      </c>
      <c r="T381" s="52" t="n">
        <v>2</v>
      </c>
      <c r="U381" s="52" t="n">
        <v>1</v>
      </c>
      <c r="V381" s="52" t="s">
        <v>184</v>
      </c>
      <c r="W381" s="52" t="n">
        <v>1</v>
      </c>
      <c r="X381" s="52" t="s">
        <v>185</v>
      </c>
    </row>
    <row r="382" customFormat="false" ht="15" hidden="false" customHeight="true" outlineLevel="0" collapsed="false">
      <c r="A382" s="49" t="s">
        <v>1741</v>
      </c>
      <c r="B382" s="49" t="s">
        <v>379</v>
      </c>
      <c r="C382" s="50" t="s">
        <v>1742</v>
      </c>
      <c r="D382" s="50" t="s">
        <v>1743</v>
      </c>
      <c r="E382" s="50" t="s">
        <v>1744</v>
      </c>
      <c r="F382" s="49" t="s">
        <v>173</v>
      </c>
      <c r="G382" s="49" t="n">
        <v>41</v>
      </c>
      <c r="H382" s="50" t="s">
        <v>174</v>
      </c>
      <c r="I382" s="50" t="s">
        <v>175</v>
      </c>
      <c r="J382" s="50" t="s">
        <v>194</v>
      </c>
      <c r="K382" s="49" t="s">
        <v>195</v>
      </c>
      <c r="L382" s="51" t="n">
        <v>11249999</v>
      </c>
      <c r="M382" s="49" t="s">
        <v>178</v>
      </c>
      <c r="N382" s="49" t="s">
        <v>209</v>
      </c>
      <c r="O382" s="49" t="s">
        <v>180</v>
      </c>
      <c r="P382" s="50" t="s">
        <v>241</v>
      </c>
      <c r="Q382" s="49" t="s">
        <v>182</v>
      </c>
      <c r="R382" s="49" t="s">
        <v>183</v>
      </c>
      <c r="S382" s="49" t="n">
        <v>25</v>
      </c>
      <c r="T382" s="49" t="n">
        <v>0</v>
      </c>
      <c r="U382" s="49" t="n">
        <v>30</v>
      </c>
      <c r="V382" s="49" t="s">
        <v>232</v>
      </c>
      <c r="W382" s="49" t="n">
        <v>1</v>
      </c>
      <c r="X382" s="49" t="s">
        <v>185</v>
      </c>
    </row>
    <row r="383" customFormat="false" ht="15" hidden="false" customHeight="true" outlineLevel="0" collapsed="false">
      <c r="A383" s="52" t="s">
        <v>1745</v>
      </c>
      <c r="B383" s="52" t="s">
        <v>234</v>
      </c>
      <c r="C383" s="53" t="s">
        <v>1018</v>
      </c>
      <c r="D383" s="53" t="s">
        <v>1746</v>
      </c>
      <c r="E383" s="53" t="s">
        <v>1747</v>
      </c>
      <c r="F383" s="52" t="s">
        <v>173</v>
      </c>
      <c r="G383" s="52" t="n">
        <v>40</v>
      </c>
      <c r="H383" s="53" t="s">
        <v>174</v>
      </c>
      <c r="I383" s="53" t="s">
        <v>259</v>
      </c>
      <c r="J383" s="53" t="s">
        <v>176</v>
      </c>
      <c r="K383" s="52" t="s">
        <v>261</v>
      </c>
      <c r="L383" s="54" t="n">
        <v>0</v>
      </c>
      <c r="M383" s="52" t="s">
        <v>178</v>
      </c>
      <c r="N383" s="52" t="s">
        <v>240</v>
      </c>
      <c r="O383" s="52" t="s">
        <v>210</v>
      </c>
      <c r="P383" s="53" t="s">
        <v>252</v>
      </c>
      <c r="Q383" s="52" t="s">
        <v>230</v>
      </c>
      <c r="R383" s="52" t="s">
        <v>231</v>
      </c>
      <c r="S383" s="52" t="n">
        <v>95</v>
      </c>
      <c r="T383" s="52" t="n">
        <v>0</v>
      </c>
      <c r="U383" s="52" t="n">
        <v>0</v>
      </c>
      <c r="V383" s="52" t="s">
        <v>200</v>
      </c>
      <c r="W383" s="52" t="n">
        <v>1</v>
      </c>
      <c r="X383" s="52" t="s">
        <v>280</v>
      </c>
    </row>
    <row r="384" customFormat="false" ht="15" hidden="false" customHeight="true" outlineLevel="0" collapsed="false">
      <c r="A384" s="49" t="s">
        <v>1748</v>
      </c>
      <c r="B384" s="49" t="s">
        <v>529</v>
      </c>
      <c r="C384" s="50" t="s">
        <v>1749</v>
      </c>
      <c r="D384" s="50" t="s">
        <v>1750</v>
      </c>
      <c r="E384" s="50" t="s">
        <v>1751</v>
      </c>
      <c r="F384" s="49" t="s">
        <v>173</v>
      </c>
      <c r="G384" s="49" t="n">
        <v>39</v>
      </c>
      <c r="H384" s="50" t="s">
        <v>174</v>
      </c>
      <c r="I384" s="50" t="s">
        <v>218</v>
      </c>
      <c r="J384" s="50" t="s">
        <v>194</v>
      </c>
      <c r="K384" s="49" t="s">
        <v>208</v>
      </c>
      <c r="L384" s="51" t="n">
        <v>20000000</v>
      </c>
      <c r="M384" s="49" t="s">
        <v>178</v>
      </c>
      <c r="N384" s="49" t="s">
        <v>388</v>
      </c>
      <c r="O384" s="49" t="s">
        <v>268</v>
      </c>
      <c r="P384" s="50" t="s">
        <v>211</v>
      </c>
      <c r="Q384" s="49" t="s">
        <v>182</v>
      </c>
      <c r="R384" s="49" t="s">
        <v>231</v>
      </c>
      <c r="S384" s="49" t="n">
        <v>0</v>
      </c>
      <c r="T384" s="49" t="n">
        <v>0</v>
      </c>
      <c r="U384" s="49" t="n">
        <v>0</v>
      </c>
      <c r="V384" s="49" t="s">
        <v>184</v>
      </c>
      <c r="W384" s="49" t="n">
        <v>1</v>
      </c>
      <c r="X384" s="49" t="s">
        <v>280</v>
      </c>
    </row>
    <row r="385" customFormat="false" ht="15" hidden="false" customHeight="true" outlineLevel="0" collapsed="false">
      <c r="A385" s="52" t="s">
        <v>1752</v>
      </c>
      <c r="B385" s="52" t="s">
        <v>300</v>
      </c>
      <c r="C385" s="53" t="s">
        <v>1753</v>
      </c>
      <c r="D385" s="53" t="s">
        <v>1754</v>
      </c>
      <c r="E385" s="53" t="s">
        <v>1755</v>
      </c>
      <c r="F385" s="52" t="s">
        <v>173</v>
      </c>
      <c r="G385" s="52" t="n">
        <v>30</v>
      </c>
      <c r="H385" s="53" t="s">
        <v>217</v>
      </c>
      <c r="I385" s="53" t="s">
        <v>291</v>
      </c>
      <c r="J385" s="53" t="s">
        <v>251</v>
      </c>
      <c r="K385" s="52" t="s">
        <v>327</v>
      </c>
      <c r="L385" s="54" t="n">
        <v>13750000</v>
      </c>
      <c r="M385" s="52" t="s">
        <v>178</v>
      </c>
      <c r="N385" s="52" t="s">
        <v>240</v>
      </c>
      <c r="O385" s="52" t="s">
        <v>197</v>
      </c>
      <c r="P385" s="53" t="s">
        <v>229</v>
      </c>
      <c r="Q385" s="52" t="s">
        <v>182</v>
      </c>
      <c r="R385" s="52" t="s">
        <v>183</v>
      </c>
      <c r="S385" s="52" t="n">
        <v>100</v>
      </c>
      <c r="T385" s="52" t="n">
        <v>0</v>
      </c>
      <c r="U385" s="52" t="n">
        <v>3</v>
      </c>
      <c r="V385" s="52" t="s">
        <v>232</v>
      </c>
      <c r="W385" s="52" t="n">
        <v>1</v>
      </c>
      <c r="X385" s="52" t="s">
        <v>222</v>
      </c>
    </row>
    <row r="386" customFormat="false" ht="15" hidden="false" customHeight="true" outlineLevel="0" collapsed="false">
      <c r="A386" s="49" t="s">
        <v>1756</v>
      </c>
      <c r="B386" s="49" t="s">
        <v>169</v>
      </c>
      <c r="C386" s="50" t="s">
        <v>1757</v>
      </c>
      <c r="D386" s="50" t="s">
        <v>1758</v>
      </c>
      <c r="E386" s="50" t="s">
        <v>1759</v>
      </c>
      <c r="F386" s="49" t="s">
        <v>173</v>
      </c>
      <c r="G386" s="49" t="n">
        <v>59</v>
      </c>
      <c r="H386" s="50" t="s">
        <v>174</v>
      </c>
      <c r="I386" s="50" t="s">
        <v>218</v>
      </c>
      <c r="J386" s="50" t="s">
        <v>260</v>
      </c>
      <c r="K386" s="49" t="s">
        <v>239</v>
      </c>
      <c r="L386" s="51" t="n">
        <v>8999999</v>
      </c>
      <c r="M386" s="49" t="s">
        <v>196</v>
      </c>
      <c r="N386" s="49" t="s">
        <v>179</v>
      </c>
      <c r="O386" s="49" t="s">
        <v>180</v>
      </c>
      <c r="P386" s="50" t="s">
        <v>252</v>
      </c>
      <c r="Q386" s="49" t="s">
        <v>182</v>
      </c>
      <c r="R386" s="49" t="s">
        <v>183</v>
      </c>
      <c r="S386" s="49" t="n">
        <v>0</v>
      </c>
      <c r="T386" s="49" t="n">
        <v>0</v>
      </c>
      <c r="U386" s="49" t="n">
        <v>5</v>
      </c>
      <c r="V386" s="49" t="s">
        <v>232</v>
      </c>
      <c r="W386" s="49" t="n">
        <v>2</v>
      </c>
      <c r="X386" s="49" t="s">
        <v>243</v>
      </c>
    </row>
    <row r="387" customFormat="false" ht="15" hidden="false" customHeight="true" outlineLevel="0" collapsed="false">
      <c r="A387" s="52" t="s">
        <v>1760</v>
      </c>
      <c r="B387" s="52" t="s">
        <v>454</v>
      </c>
      <c r="C387" s="53" t="s">
        <v>1761</v>
      </c>
      <c r="D387" s="53" t="s">
        <v>1762</v>
      </c>
      <c r="E387" s="53" t="s">
        <v>1763</v>
      </c>
      <c r="F387" s="52" t="s">
        <v>191</v>
      </c>
      <c r="G387" s="52" t="n">
        <v>40</v>
      </c>
      <c r="H387" s="53" t="s">
        <v>249</v>
      </c>
      <c r="I387" s="53" t="s">
        <v>175</v>
      </c>
      <c r="J387" s="53" t="s">
        <v>176</v>
      </c>
      <c r="K387" s="52" t="s">
        <v>208</v>
      </c>
      <c r="L387" s="54" t="n">
        <v>20000000</v>
      </c>
      <c r="M387" s="52" t="s">
        <v>196</v>
      </c>
      <c r="N387" s="52" t="s">
        <v>388</v>
      </c>
      <c r="O387" s="52" t="s">
        <v>210</v>
      </c>
      <c r="P387" s="53" t="s">
        <v>252</v>
      </c>
      <c r="Q387" s="52" t="s">
        <v>182</v>
      </c>
      <c r="R387" s="52" t="s">
        <v>212</v>
      </c>
      <c r="S387" s="52" t="n">
        <v>50</v>
      </c>
      <c r="T387" s="52" t="n">
        <v>0</v>
      </c>
      <c r="U387" s="52" t="n">
        <v>1</v>
      </c>
      <c r="V387" s="52" t="s">
        <v>200</v>
      </c>
      <c r="W387" s="52" t="n">
        <v>1</v>
      </c>
      <c r="X387" s="52" t="s">
        <v>280</v>
      </c>
    </row>
    <row r="388" customFormat="false" ht="15" hidden="false" customHeight="true" outlineLevel="0" collapsed="false">
      <c r="A388" s="49" t="s">
        <v>1764</v>
      </c>
      <c r="B388" s="49" t="s">
        <v>300</v>
      </c>
      <c r="C388" s="50" t="s">
        <v>1643</v>
      </c>
      <c r="D388" s="50" t="s">
        <v>1765</v>
      </c>
      <c r="E388" s="50" t="s">
        <v>1766</v>
      </c>
      <c r="F388" s="49" t="s">
        <v>173</v>
      </c>
      <c r="G388" s="49" t="n">
        <v>33</v>
      </c>
      <c r="H388" s="50" t="s">
        <v>249</v>
      </c>
      <c r="I388" s="50" t="s">
        <v>291</v>
      </c>
      <c r="J388" s="50" t="s">
        <v>228</v>
      </c>
      <c r="K388" s="49" t="s">
        <v>195</v>
      </c>
      <c r="L388" s="51" t="n">
        <v>11249999</v>
      </c>
      <c r="M388" s="49" t="s">
        <v>262</v>
      </c>
      <c r="N388" s="49" t="s">
        <v>112</v>
      </c>
      <c r="O388" s="49" t="s">
        <v>221</v>
      </c>
      <c r="P388" s="50" t="s">
        <v>241</v>
      </c>
      <c r="Q388" s="49" t="s">
        <v>182</v>
      </c>
      <c r="R388" s="49" t="s">
        <v>183</v>
      </c>
      <c r="S388" s="49" t="n">
        <v>75</v>
      </c>
      <c r="T388" s="49" t="n">
        <v>0</v>
      </c>
      <c r="U388" s="49" t="n">
        <v>0</v>
      </c>
      <c r="V388" s="49" t="s">
        <v>200</v>
      </c>
      <c r="W388" s="49" t="n">
        <v>1</v>
      </c>
      <c r="X388" s="49" t="s">
        <v>274</v>
      </c>
    </row>
    <row r="389" customFormat="false" ht="15" hidden="false" customHeight="true" outlineLevel="0" collapsed="false">
      <c r="A389" s="52" t="s">
        <v>1767</v>
      </c>
      <c r="B389" s="52" t="s">
        <v>333</v>
      </c>
      <c r="C389" s="53" t="s">
        <v>1713</v>
      </c>
      <c r="D389" s="53" t="s">
        <v>1768</v>
      </c>
      <c r="E389" s="53" t="s">
        <v>1769</v>
      </c>
      <c r="F389" s="52" t="s">
        <v>173</v>
      </c>
      <c r="G389" s="52" t="n">
        <v>41</v>
      </c>
      <c r="H389" s="53" t="s">
        <v>174</v>
      </c>
      <c r="I389" s="53" t="s">
        <v>291</v>
      </c>
      <c r="J389" s="53" t="s">
        <v>194</v>
      </c>
      <c r="K389" s="52" t="s">
        <v>373</v>
      </c>
      <c r="L389" s="54" t="n">
        <v>4499999</v>
      </c>
      <c r="M389" s="52" t="s">
        <v>178</v>
      </c>
      <c r="N389" s="52" t="s">
        <v>209</v>
      </c>
      <c r="O389" s="52" t="s">
        <v>221</v>
      </c>
      <c r="P389" s="53" t="s">
        <v>252</v>
      </c>
      <c r="Q389" s="52" t="s">
        <v>368</v>
      </c>
      <c r="R389" s="52" t="s">
        <v>212</v>
      </c>
      <c r="S389" s="52" t="n">
        <v>75</v>
      </c>
      <c r="T389" s="52" t="n">
        <v>1</v>
      </c>
      <c r="U389" s="52" t="n">
        <v>2</v>
      </c>
      <c r="V389" s="52" t="s">
        <v>200</v>
      </c>
      <c r="W389" s="52" t="n">
        <v>2</v>
      </c>
      <c r="X389" s="52" t="s">
        <v>222</v>
      </c>
    </row>
    <row r="390" customFormat="false" ht="15" hidden="false" customHeight="true" outlineLevel="0" collapsed="false">
      <c r="A390" s="49" t="s">
        <v>1770</v>
      </c>
      <c r="B390" s="49" t="s">
        <v>187</v>
      </c>
      <c r="C390" s="50" t="s">
        <v>505</v>
      </c>
      <c r="D390" s="50" t="s">
        <v>1771</v>
      </c>
      <c r="E390" s="50" t="s">
        <v>1772</v>
      </c>
      <c r="F390" s="49" t="s">
        <v>173</v>
      </c>
      <c r="G390" s="49" t="n">
        <v>36</v>
      </c>
      <c r="H390" s="50" t="s">
        <v>249</v>
      </c>
      <c r="I390" s="50" t="s">
        <v>238</v>
      </c>
      <c r="J390" s="50" t="s">
        <v>194</v>
      </c>
      <c r="K390" s="49" t="s">
        <v>239</v>
      </c>
      <c r="L390" s="51" t="n">
        <v>8999999</v>
      </c>
      <c r="M390" s="49" t="s">
        <v>178</v>
      </c>
      <c r="N390" s="49" t="s">
        <v>240</v>
      </c>
      <c r="O390" s="49" t="s">
        <v>221</v>
      </c>
      <c r="P390" s="50" t="s">
        <v>211</v>
      </c>
      <c r="Q390" s="49" t="s">
        <v>182</v>
      </c>
      <c r="R390" s="49" t="s">
        <v>199</v>
      </c>
      <c r="S390" s="49" t="n">
        <v>75</v>
      </c>
      <c r="T390" s="49" t="n">
        <v>1</v>
      </c>
      <c r="U390" s="49" t="n">
        <v>1</v>
      </c>
      <c r="V390" s="49" t="s">
        <v>232</v>
      </c>
      <c r="W390" s="49" t="n">
        <v>1</v>
      </c>
      <c r="X390" s="49" t="s">
        <v>243</v>
      </c>
    </row>
    <row r="391" customFormat="false" ht="15" hidden="false" customHeight="true" outlineLevel="0" collapsed="false">
      <c r="A391" s="52" t="s">
        <v>1773</v>
      </c>
      <c r="B391" s="52" t="s">
        <v>294</v>
      </c>
      <c r="C391" s="53" t="s">
        <v>1774</v>
      </c>
      <c r="D391" s="53" t="s">
        <v>1775</v>
      </c>
      <c r="E391" s="53" t="s">
        <v>1776</v>
      </c>
      <c r="F391" s="52" t="s">
        <v>173</v>
      </c>
      <c r="G391" s="52" t="n">
        <v>34</v>
      </c>
      <c r="H391" s="53" t="s">
        <v>174</v>
      </c>
      <c r="I391" s="53" t="s">
        <v>346</v>
      </c>
      <c r="J391" s="53" t="s">
        <v>194</v>
      </c>
      <c r="K391" s="52" t="s">
        <v>177</v>
      </c>
      <c r="L391" s="54" t="n">
        <v>6999999</v>
      </c>
      <c r="M391" s="52" t="s">
        <v>220</v>
      </c>
      <c r="N391" s="52" t="s">
        <v>240</v>
      </c>
      <c r="O391" s="52" t="s">
        <v>197</v>
      </c>
      <c r="P391" s="53" t="s">
        <v>229</v>
      </c>
      <c r="Q391" s="52" t="s">
        <v>182</v>
      </c>
      <c r="R391" s="52" t="s">
        <v>183</v>
      </c>
      <c r="S391" s="52" t="n">
        <v>50</v>
      </c>
      <c r="T391" s="52" t="n">
        <v>0</v>
      </c>
      <c r="U391" s="52" t="n">
        <v>1</v>
      </c>
      <c r="V391" s="52" t="s">
        <v>184</v>
      </c>
      <c r="W391" s="52" t="n">
        <v>2</v>
      </c>
      <c r="X391" s="52" t="s">
        <v>280</v>
      </c>
    </row>
    <row r="392" customFormat="false" ht="15" hidden="false" customHeight="true" outlineLevel="0" collapsed="false">
      <c r="A392" s="49" t="s">
        <v>1777</v>
      </c>
      <c r="B392" s="49" t="s">
        <v>348</v>
      </c>
      <c r="C392" s="50" t="s">
        <v>1778</v>
      </c>
      <c r="D392" s="50" t="s">
        <v>1779</v>
      </c>
      <c r="E392" s="50" t="s">
        <v>1780</v>
      </c>
      <c r="F392" s="49" t="s">
        <v>173</v>
      </c>
      <c r="G392" s="49" t="n">
        <v>32</v>
      </c>
      <c r="H392" s="50" t="s">
        <v>174</v>
      </c>
      <c r="I392" s="50" t="s">
        <v>250</v>
      </c>
      <c r="J392" s="50" t="s">
        <v>251</v>
      </c>
      <c r="K392" s="49" t="s">
        <v>327</v>
      </c>
      <c r="L392" s="51" t="n">
        <v>13750000</v>
      </c>
      <c r="M392" s="49" t="s">
        <v>178</v>
      </c>
      <c r="N392" s="49" t="s">
        <v>179</v>
      </c>
      <c r="O392" s="49" t="s">
        <v>268</v>
      </c>
      <c r="P392" s="50" t="s">
        <v>229</v>
      </c>
      <c r="Q392" s="49" t="s">
        <v>182</v>
      </c>
      <c r="R392" s="49" t="s">
        <v>183</v>
      </c>
      <c r="S392" s="49" t="n">
        <v>75</v>
      </c>
      <c r="T392" s="49" t="n">
        <v>0</v>
      </c>
      <c r="U392" s="49" t="n">
        <v>1</v>
      </c>
      <c r="V392" s="49" t="s">
        <v>184</v>
      </c>
      <c r="W392" s="49" t="n">
        <v>2</v>
      </c>
      <c r="X392" s="49" t="s">
        <v>274</v>
      </c>
    </row>
    <row r="393" customFormat="false" ht="15" hidden="false" customHeight="true" outlineLevel="0" collapsed="false">
      <c r="A393" s="52" t="s">
        <v>1781</v>
      </c>
      <c r="B393" s="52" t="s">
        <v>245</v>
      </c>
      <c r="C393" s="53" t="s">
        <v>1072</v>
      </c>
      <c r="D393" s="53" t="s">
        <v>1782</v>
      </c>
      <c r="E393" s="53" t="s">
        <v>1783</v>
      </c>
      <c r="F393" s="52" t="s">
        <v>191</v>
      </c>
      <c r="G393" s="52" t="n">
        <v>40</v>
      </c>
      <c r="H393" s="53" t="s">
        <v>174</v>
      </c>
      <c r="I393" s="53" t="s">
        <v>346</v>
      </c>
      <c r="J393" s="53" t="s">
        <v>194</v>
      </c>
      <c r="K393" s="52" t="s">
        <v>373</v>
      </c>
      <c r="L393" s="54" t="n">
        <v>4499999</v>
      </c>
      <c r="M393" s="52" t="s">
        <v>220</v>
      </c>
      <c r="N393" s="52" t="s">
        <v>209</v>
      </c>
      <c r="O393" s="52" t="s">
        <v>197</v>
      </c>
      <c r="P393" s="53" t="s">
        <v>211</v>
      </c>
      <c r="Q393" s="52" t="s">
        <v>182</v>
      </c>
      <c r="R393" s="52" t="s">
        <v>183</v>
      </c>
      <c r="S393" s="52" t="n">
        <v>0</v>
      </c>
      <c r="T393" s="52" t="n">
        <v>1</v>
      </c>
      <c r="U393" s="52" t="n">
        <v>2</v>
      </c>
      <c r="V393" s="52" t="s">
        <v>200</v>
      </c>
      <c r="W393" s="52" t="n">
        <v>1</v>
      </c>
      <c r="X393" s="52" t="s">
        <v>185</v>
      </c>
    </row>
    <row r="394" customFormat="false" ht="15" hidden="false" customHeight="true" outlineLevel="0" collapsed="false">
      <c r="A394" s="49" t="s">
        <v>1784</v>
      </c>
      <c r="B394" s="49" t="s">
        <v>169</v>
      </c>
      <c r="C394" s="50" t="s">
        <v>1256</v>
      </c>
      <c r="D394" s="50" t="s">
        <v>1785</v>
      </c>
      <c r="E394" s="50" t="s">
        <v>1786</v>
      </c>
      <c r="F394" s="49" t="s">
        <v>191</v>
      </c>
      <c r="G394" s="49" t="n">
        <v>27</v>
      </c>
      <c r="H394" s="50" t="s">
        <v>174</v>
      </c>
      <c r="I394" s="50" t="s">
        <v>193</v>
      </c>
      <c r="J394" s="50" t="s">
        <v>251</v>
      </c>
      <c r="K394" s="49" t="s">
        <v>373</v>
      </c>
      <c r="L394" s="51" t="n">
        <v>4499999</v>
      </c>
      <c r="M394" s="49" t="s">
        <v>220</v>
      </c>
      <c r="N394" s="49" t="s">
        <v>388</v>
      </c>
      <c r="O394" s="49" t="s">
        <v>197</v>
      </c>
      <c r="P394" s="50" t="s">
        <v>229</v>
      </c>
      <c r="Q394" s="49" t="s">
        <v>182</v>
      </c>
      <c r="R394" s="49" t="s">
        <v>183</v>
      </c>
      <c r="S394" s="49" t="n">
        <v>95</v>
      </c>
      <c r="T394" s="49" t="n">
        <v>1</v>
      </c>
      <c r="U394" s="49" t="n">
        <v>1</v>
      </c>
      <c r="V394" s="49" t="s">
        <v>232</v>
      </c>
      <c r="W394" s="49" t="n">
        <v>2</v>
      </c>
      <c r="X394" s="49" t="s">
        <v>274</v>
      </c>
    </row>
    <row r="395" customFormat="false" ht="15" hidden="false" customHeight="true" outlineLevel="0" collapsed="false">
      <c r="A395" s="52" t="s">
        <v>1787</v>
      </c>
      <c r="B395" s="52" t="s">
        <v>300</v>
      </c>
      <c r="C395" s="53" t="s">
        <v>700</v>
      </c>
      <c r="D395" s="53" t="s">
        <v>1788</v>
      </c>
      <c r="E395" s="53" t="s">
        <v>1789</v>
      </c>
      <c r="F395" s="52" t="s">
        <v>191</v>
      </c>
      <c r="G395" s="52" t="n">
        <v>34</v>
      </c>
      <c r="H395" s="53" t="s">
        <v>258</v>
      </c>
      <c r="I395" s="53" t="s">
        <v>326</v>
      </c>
      <c r="J395" s="53" t="s">
        <v>260</v>
      </c>
      <c r="K395" s="52" t="s">
        <v>177</v>
      </c>
      <c r="L395" s="54" t="n">
        <v>6999999</v>
      </c>
      <c r="M395" s="52" t="s">
        <v>262</v>
      </c>
      <c r="N395" s="52" t="s">
        <v>240</v>
      </c>
      <c r="O395" s="52" t="s">
        <v>210</v>
      </c>
      <c r="P395" s="53" t="s">
        <v>229</v>
      </c>
      <c r="Q395" s="52" t="s">
        <v>182</v>
      </c>
      <c r="R395" s="52" t="s">
        <v>231</v>
      </c>
      <c r="S395" s="52" t="n">
        <v>25</v>
      </c>
      <c r="T395" s="52" t="n">
        <v>0</v>
      </c>
      <c r="U395" s="52" t="n">
        <v>0</v>
      </c>
      <c r="V395" s="52" t="s">
        <v>184</v>
      </c>
      <c r="W395" s="52" t="n">
        <v>1</v>
      </c>
      <c r="X395" s="52" t="s">
        <v>298</v>
      </c>
    </row>
    <row r="396" customFormat="false" ht="15" hidden="false" customHeight="true" outlineLevel="0" collapsed="false">
      <c r="A396" s="49" t="s">
        <v>1790</v>
      </c>
      <c r="B396" s="49" t="s">
        <v>359</v>
      </c>
      <c r="C396" s="50" t="s">
        <v>1791</v>
      </c>
      <c r="D396" s="50" t="s">
        <v>1792</v>
      </c>
      <c r="E396" s="50" t="s">
        <v>1793</v>
      </c>
      <c r="F396" s="49" t="s">
        <v>173</v>
      </c>
      <c r="G396" s="49" t="n">
        <v>34</v>
      </c>
      <c r="H396" s="50" t="s">
        <v>249</v>
      </c>
      <c r="I396" s="50" t="s">
        <v>346</v>
      </c>
      <c r="J396" s="50" t="s">
        <v>194</v>
      </c>
      <c r="K396" s="49" t="s">
        <v>177</v>
      </c>
      <c r="L396" s="51" t="n">
        <v>6999999</v>
      </c>
      <c r="M396" s="49" t="s">
        <v>178</v>
      </c>
      <c r="N396" s="49" t="s">
        <v>240</v>
      </c>
      <c r="O396" s="49" t="s">
        <v>268</v>
      </c>
      <c r="P396" s="50" t="s">
        <v>241</v>
      </c>
      <c r="Q396" s="49" t="s">
        <v>182</v>
      </c>
      <c r="R396" s="49" t="s">
        <v>183</v>
      </c>
      <c r="S396" s="49" t="n">
        <v>25</v>
      </c>
      <c r="T396" s="49" t="n">
        <v>1</v>
      </c>
      <c r="U396" s="49" t="n">
        <v>1</v>
      </c>
      <c r="V396" s="49" t="s">
        <v>232</v>
      </c>
      <c r="W396" s="49" t="n">
        <v>1</v>
      </c>
      <c r="X396" s="49" t="s">
        <v>280</v>
      </c>
    </row>
    <row r="397" customFormat="false" ht="15" hidden="false" customHeight="true" outlineLevel="0" collapsed="false">
      <c r="A397" s="52" t="s">
        <v>1794</v>
      </c>
      <c r="B397" s="52" t="s">
        <v>454</v>
      </c>
      <c r="C397" s="53" t="s">
        <v>1319</v>
      </c>
      <c r="D397" s="53" t="s">
        <v>1795</v>
      </c>
      <c r="E397" s="53" t="s">
        <v>1796</v>
      </c>
      <c r="F397" s="52" t="s">
        <v>173</v>
      </c>
      <c r="G397" s="52" t="n">
        <v>33</v>
      </c>
      <c r="H397" s="53" t="s">
        <v>249</v>
      </c>
      <c r="I397" s="53" t="s">
        <v>291</v>
      </c>
      <c r="J397" s="53" t="s">
        <v>194</v>
      </c>
      <c r="K397" s="52" t="s">
        <v>239</v>
      </c>
      <c r="L397" s="54" t="n">
        <v>8999999</v>
      </c>
      <c r="M397" s="52" t="s">
        <v>196</v>
      </c>
      <c r="N397" s="52" t="s">
        <v>112</v>
      </c>
      <c r="O397" s="52" t="s">
        <v>268</v>
      </c>
      <c r="P397" s="53" t="s">
        <v>211</v>
      </c>
      <c r="Q397" s="52" t="s">
        <v>182</v>
      </c>
      <c r="R397" s="52" t="s">
        <v>199</v>
      </c>
      <c r="S397" s="52" t="n">
        <v>0</v>
      </c>
      <c r="T397" s="52" t="n">
        <v>0</v>
      </c>
      <c r="U397" s="52" t="n">
        <v>1</v>
      </c>
      <c r="V397" s="52" t="s">
        <v>232</v>
      </c>
      <c r="W397" s="52" t="n">
        <v>3</v>
      </c>
      <c r="X397" s="52" t="s">
        <v>185</v>
      </c>
    </row>
    <row r="398" customFormat="false" ht="15" hidden="false" customHeight="true" outlineLevel="0" collapsed="false">
      <c r="A398" s="49" t="s">
        <v>1797</v>
      </c>
      <c r="B398" s="49" t="s">
        <v>398</v>
      </c>
      <c r="C398" s="50" t="s">
        <v>517</v>
      </c>
      <c r="D398" s="50" t="s">
        <v>1798</v>
      </c>
      <c r="E398" s="50" t="s">
        <v>1799</v>
      </c>
      <c r="F398" s="49" t="s">
        <v>191</v>
      </c>
      <c r="G398" s="49" t="n">
        <v>35</v>
      </c>
      <c r="H398" s="50" t="s">
        <v>174</v>
      </c>
      <c r="I398" s="50" t="s">
        <v>250</v>
      </c>
      <c r="J398" s="50" t="s">
        <v>251</v>
      </c>
      <c r="K398" s="49" t="s">
        <v>208</v>
      </c>
      <c r="L398" s="51" t="n">
        <v>20000000</v>
      </c>
      <c r="M398" s="49" t="s">
        <v>178</v>
      </c>
      <c r="N398" s="49" t="s">
        <v>240</v>
      </c>
      <c r="O398" s="49" t="s">
        <v>197</v>
      </c>
      <c r="P398" s="50" t="s">
        <v>241</v>
      </c>
      <c r="Q398" s="49" t="s">
        <v>230</v>
      </c>
      <c r="R398" s="49" t="s">
        <v>231</v>
      </c>
      <c r="S398" s="49" t="n">
        <v>0</v>
      </c>
      <c r="T398" s="49" t="n">
        <v>0</v>
      </c>
      <c r="U398" s="49" t="n">
        <v>3</v>
      </c>
      <c r="V398" s="49" t="s">
        <v>184</v>
      </c>
      <c r="W398" s="49" t="n">
        <v>3</v>
      </c>
      <c r="X398" s="49" t="s">
        <v>243</v>
      </c>
    </row>
    <row r="399" customFormat="false" ht="15" hidden="false" customHeight="true" outlineLevel="0" collapsed="false">
      <c r="A399" s="52" t="s">
        <v>1800</v>
      </c>
      <c r="B399" s="52" t="s">
        <v>529</v>
      </c>
      <c r="C399" s="53" t="s">
        <v>360</v>
      </c>
      <c r="D399" s="53" t="s">
        <v>1801</v>
      </c>
      <c r="E399" s="53" t="s">
        <v>1802</v>
      </c>
      <c r="F399" s="52" t="s">
        <v>173</v>
      </c>
      <c r="G399" s="52" t="n">
        <v>49</v>
      </c>
      <c r="H399" s="53" t="s">
        <v>192</v>
      </c>
      <c r="I399" s="53" t="s">
        <v>218</v>
      </c>
      <c r="J399" s="53" t="s">
        <v>176</v>
      </c>
      <c r="K399" s="52" t="s">
        <v>177</v>
      </c>
      <c r="L399" s="54" t="n">
        <v>6999999</v>
      </c>
      <c r="M399" s="52" t="s">
        <v>220</v>
      </c>
      <c r="N399" s="52" t="s">
        <v>209</v>
      </c>
      <c r="O399" s="52" t="s">
        <v>268</v>
      </c>
      <c r="P399" s="53" t="s">
        <v>181</v>
      </c>
      <c r="Q399" s="52" t="s">
        <v>182</v>
      </c>
      <c r="R399" s="52" t="s">
        <v>183</v>
      </c>
      <c r="S399" s="52" t="n">
        <v>95</v>
      </c>
      <c r="T399" s="52" t="n">
        <v>0</v>
      </c>
      <c r="U399" s="52" t="n">
        <v>2</v>
      </c>
      <c r="V399" s="52" t="s">
        <v>184</v>
      </c>
      <c r="W399" s="52" t="n">
        <v>1</v>
      </c>
      <c r="X399" s="52" t="s">
        <v>274</v>
      </c>
    </row>
    <row r="400" customFormat="false" ht="15" hidden="false" customHeight="true" outlineLevel="0" collapsed="false">
      <c r="A400" s="49" t="s">
        <v>1803</v>
      </c>
      <c r="B400" s="49" t="s">
        <v>254</v>
      </c>
      <c r="C400" s="50" t="s">
        <v>760</v>
      </c>
      <c r="D400" s="50" t="s">
        <v>1804</v>
      </c>
      <c r="E400" s="50" t="s">
        <v>1805</v>
      </c>
      <c r="F400" s="49" t="s">
        <v>173</v>
      </c>
      <c r="G400" s="49" t="n">
        <v>30</v>
      </c>
      <c r="H400" s="50" t="s">
        <v>363</v>
      </c>
      <c r="I400" s="50" t="s">
        <v>259</v>
      </c>
      <c r="J400" s="50" t="s">
        <v>219</v>
      </c>
      <c r="K400" s="49" t="s">
        <v>239</v>
      </c>
      <c r="L400" s="51" t="n">
        <v>8999999</v>
      </c>
      <c r="M400" s="49" t="s">
        <v>178</v>
      </c>
      <c r="N400" s="49" t="s">
        <v>240</v>
      </c>
      <c r="O400" s="49" t="s">
        <v>268</v>
      </c>
      <c r="P400" s="50" t="s">
        <v>198</v>
      </c>
      <c r="Q400" s="49" t="s">
        <v>242</v>
      </c>
      <c r="R400" s="49" t="s">
        <v>212</v>
      </c>
      <c r="S400" s="49" t="n">
        <v>0</v>
      </c>
      <c r="T400" s="49" t="n">
        <v>1</v>
      </c>
      <c r="U400" s="49" t="n">
        <v>0</v>
      </c>
      <c r="V400" s="49" t="s">
        <v>200</v>
      </c>
      <c r="W400" s="49" t="n">
        <v>2</v>
      </c>
      <c r="X400" s="49" t="s">
        <v>185</v>
      </c>
    </row>
    <row r="401" customFormat="false" ht="15" hidden="false" customHeight="true" outlineLevel="0" collapsed="false">
      <c r="A401" s="52" t="s">
        <v>1806</v>
      </c>
      <c r="B401" s="52" t="s">
        <v>169</v>
      </c>
      <c r="C401" s="53" t="s">
        <v>1807</v>
      </c>
      <c r="D401" s="53" t="s">
        <v>1808</v>
      </c>
      <c r="E401" s="53" t="s">
        <v>1809</v>
      </c>
      <c r="F401" s="52" t="s">
        <v>173</v>
      </c>
      <c r="G401" s="52" t="n">
        <v>33</v>
      </c>
      <c r="H401" s="53" t="s">
        <v>174</v>
      </c>
      <c r="I401" s="53" t="s">
        <v>218</v>
      </c>
      <c r="J401" s="53" t="s">
        <v>219</v>
      </c>
      <c r="K401" s="52" t="s">
        <v>195</v>
      </c>
      <c r="L401" s="54" t="n">
        <v>11249999</v>
      </c>
      <c r="M401" s="52" t="s">
        <v>178</v>
      </c>
      <c r="N401" s="52" t="s">
        <v>179</v>
      </c>
      <c r="O401" s="52" t="s">
        <v>210</v>
      </c>
      <c r="P401" s="53" t="s">
        <v>229</v>
      </c>
      <c r="Q401" s="52" t="s">
        <v>182</v>
      </c>
      <c r="R401" s="52" t="s">
        <v>183</v>
      </c>
      <c r="S401" s="52" t="n">
        <v>0</v>
      </c>
      <c r="T401" s="52" t="n">
        <v>0</v>
      </c>
      <c r="U401" s="52" t="n">
        <v>3</v>
      </c>
      <c r="V401" s="52" t="s">
        <v>184</v>
      </c>
      <c r="W401" s="52" t="n">
        <v>2</v>
      </c>
      <c r="X401" s="52" t="s">
        <v>274</v>
      </c>
    </row>
    <row r="402" customFormat="false" ht="15" hidden="false" customHeight="true" outlineLevel="0" collapsed="false">
      <c r="A402" s="49" t="s">
        <v>1810</v>
      </c>
      <c r="B402" s="49" t="s">
        <v>282</v>
      </c>
      <c r="C402" s="50" t="s">
        <v>562</v>
      </c>
      <c r="D402" s="50" t="s">
        <v>1811</v>
      </c>
      <c r="E402" s="50" t="s">
        <v>1812</v>
      </c>
      <c r="F402" s="49" t="s">
        <v>173</v>
      </c>
      <c r="G402" s="49" t="n">
        <v>34</v>
      </c>
      <c r="H402" s="50" t="s">
        <v>258</v>
      </c>
      <c r="I402" s="50" t="s">
        <v>193</v>
      </c>
      <c r="J402" s="50" t="s">
        <v>219</v>
      </c>
      <c r="K402" s="49" t="s">
        <v>239</v>
      </c>
      <c r="L402" s="51" t="n">
        <v>8999999</v>
      </c>
      <c r="M402" s="49" t="s">
        <v>178</v>
      </c>
      <c r="N402" s="49" t="s">
        <v>112</v>
      </c>
      <c r="O402" s="49" t="s">
        <v>268</v>
      </c>
      <c r="P402" s="50" t="s">
        <v>241</v>
      </c>
      <c r="Q402" s="49" t="s">
        <v>182</v>
      </c>
      <c r="R402" s="49" t="s">
        <v>231</v>
      </c>
      <c r="S402" s="49" t="n">
        <v>0</v>
      </c>
      <c r="T402" s="49" t="n">
        <v>0</v>
      </c>
      <c r="U402" s="49" t="n">
        <v>0</v>
      </c>
      <c r="V402" s="49" t="s">
        <v>232</v>
      </c>
      <c r="W402" s="49" t="n">
        <v>2</v>
      </c>
      <c r="X402" s="49" t="s">
        <v>185</v>
      </c>
    </row>
    <row r="403" customFormat="false" ht="15" hidden="false" customHeight="true" outlineLevel="0" collapsed="false">
      <c r="A403" s="52" t="s">
        <v>1813</v>
      </c>
      <c r="B403" s="52" t="s">
        <v>282</v>
      </c>
      <c r="C403" s="53" t="s">
        <v>1814</v>
      </c>
      <c r="D403" s="53" t="s">
        <v>1815</v>
      </c>
      <c r="E403" s="53" t="s">
        <v>1816</v>
      </c>
      <c r="F403" s="52" t="s">
        <v>191</v>
      </c>
      <c r="G403" s="52" t="n">
        <v>36</v>
      </c>
      <c r="H403" s="53" t="s">
        <v>499</v>
      </c>
      <c r="I403" s="53" t="s">
        <v>218</v>
      </c>
      <c r="J403" s="53" t="s">
        <v>194</v>
      </c>
      <c r="K403" s="52" t="s">
        <v>239</v>
      </c>
      <c r="L403" s="54" t="n">
        <v>8999999</v>
      </c>
      <c r="M403" s="52" t="s">
        <v>220</v>
      </c>
      <c r="N403" s="52" t="s">
        <v>209</v>
      </c>
      <c r="O403" s="52" t="s">
        <v>221</v>
      </c>
      <c r="P403" s="53" t="s">
        <v>211</v>
      </c>
      <c r="Q403" s="52" t="s">
        <v>182</v>
      </c>
      <c r="R403" s="52" t="s">
        <v>212</v>
      </c>
      <c r="S403" s="52" t="n">
        <v>0</v>
      </c>
      <c r="T403" s="52" t="n">
        <v>0</v>
      </c>
      <c r="U403" s="52" t="n">
        <v>2</v>
      </c>
      <c r="V403" s="52" t="s">
        <v>232</v>
      </c>
      <c r="W403" s="52" t="n">
        <v>5</v>
      </c>
      <c r="X403" s="52" t="s">
        <v>263</v>
      </c>
    </row>
    <row r="404" customFormat="false" ht="15" hidden="false" customHeight="true" outlineLevel="0" collapsed="false">
      <c r="A404" s="49" t="s">
        <v>1817</v>
      </c>
      <c r="B404" s="49" t="s">
        <v>454</v>
      </c>
      <c r="C404" s="50" t="s">
        <v>1818</v>
      </c>
      <c r="D404" s="50" t="s">
        <v>1819</v>
      </c>
      <c r="E404" s="50" t="s">
        <v>1820</v>
      </c>
      <c r="F404" s="49" t="s">
        <v>173</v>
      </c>
      <c r="G404" s="49" t="n">
        <v>37</v>
      </c>
      <c r="H404" s="50" t="s">
        <v>174</v>
      </c>
      <c r="I404" s="50" t="s">
        <v>738</v>
      </c>
      <c r="J404" s="50" t="s">
        <v>219</v>
      </c>
      <c r="K404" s="49" t="s">
        <v>373</v>
      </c>
      <c r="L404" s="51" t="n">
        <v>4499999</v>
      </c>
      <c r="M404" s="49" t="s">
        <v>196</v>
      </c>
      <c r="N404" s="49" t="s">
        <v>388</v>
      </c>
      <c r="O404" s="49" t="s">
        <v>268</v>
      </c>
      <c r="P404" s="50" t="s">
        <v>181</v>
      </c>
      <c r="Q404" s="49" t="s">
        <v>242</v>
      </c>
      <c r="R404" s="49" t="s">
        <v>212</v>
      </c>
      <c r="S404" s="49" t="n">
        <v>25</v>
      </c>
      <c r="T404" s="49" t="n">
        <v>0</v>
      </c>
      <c r="U404" s="49" t="n">
        <v>2</v>
      </c>
      <c r="V404" s="49" t="s">
        <v>200</v>
      </c>
      <c r="W404" s="49" t="n">
        <v>3</v>
      </c>
      <c r="X404" s="49" t="s">
        <v>280</v>
      </c>
    </row>
    <row r="405" customFormat="false" ht="15" hidden="false" customHeight="true" outlineLevel="0" collapsed="false">
      <c r="A405" s="52" t="s">
        <v>1821</v>
      </c>
      <c r="B405" s="52" t="s">
        <v>245</v>
      </c>
      <c r="C405" s="53" t="s">
        <v>1822</v>
      </c>
      <c r="D405" s="53" t="s">
        <v>1823</v>
      </c>
      <c r="E405" s="53" t="s">
        <v>1824</v>
      </c>
      <c r="F405" s="52" t="s">
        <v>173</v>
      </c>
      <c r="G405" s="52" t="n">
        <v>50</v>
      </c>
      <c r="H405" s="53" t="s">
        <v>192</v>
      </c>
      <c r="I405" s="53" t="s">
        <v>250</v>
      </c>
      <c r="J405" s="53" t="s">
        <v>260</v>
      </c>
      <c r="K405" s="52" t="s">
        <v>208</v>
      </c>
      <c r="L405" s="54" t="n">
        <v>20000000</v>
      </c>
      <c r="M405" s="52" t="s">
        <v>196</v>
      </c>
      <c r="N405" s="52" t="s">
        <v>240</v>
      </c>
      <c r="O405" s="52" t="s">
        <v>180</v>
      </c>
      <c r="P405" s="53" t="s">
        <v>241</v>
      </c>
      <c r="Q405" s="52" t="s">
        <v>230</v>
      </c>
      <c r="R405" s="52" t="s">
        <v>212</v>
      </c>
      <c r="S405" s="52" t="n">
        <v>0</v>
      </c>
      <c r="T405" s="52" t="n">
        <v>1</v>
      </c>
      <c r="U405" s="52" t="n">
        <v>2</v>
      </c>
      <c r="V405" s="52" t="s">
        <v>200</v>
      </c>
      <c r="W405" s="52" t="n">
        <v>1</v>
      </c>
      <c r="X405" s="52" t="s">
        <v>185</v>
      </c>
    </row>
    <row r="406" customFormat="false" ht="15" hidden="false" customHeight="true" outlineLevel="0" collapsed="false">
      <c r="A406" s="49" t="s">
        <v>1825</v>
      </c>
      <c r="B406" s="49" t="s">
        <v>413</v>
      </c>
      <c r="C406" s="50" t="s">
        <v>1826</v>
      </c>
      <c r="D406" s="50" t="s">
        <v>1827</v>
      </c>
      <c r="E406" s="50" t="s">
        <v>1828</v>
      </c>
      <c r="F406" s="49" t="s">
        <v>173</v>
      </c>
      <c r="G406" s="49" t="n">
        <v>33</v>
      </c>
      <c r="H406" s="50" t="s">
        <v>174</v>
      </c>
      <c r="I406" s="50" t="s">
        <v>291</v>
      </c>
      <c r="J406" s="50" t="s">
        <v>251</v>
      </c>
      <c r="K406" s="49" t="s">
        <v>195</v>
      </c>
      <c r="L406" s="51" t="n">
        <v>11249999</v>
      </c>
      <c r="M406" s="49" t="s">
        <v>220</v>
      </c>
      <c r="N406" s="49" t="s">
        <v>240</v>
      </c>
      <c r="O406" s="49" t="s">
        <v>210</v>
      </c>
      <c r="P406" s="50" t="s">
        <v>320</v>
      </c>
      <c r="Q406" s="49" t="s">
        <v>230</v>
      </c>
      <c r="R406" s="49" t="s">
        <v>212</v>
      </c>
      <c r="S406" s="49" t="n">
        <v>100</v>
      </c>
      <c r="T406" s="49" t="n">
        <v>0</v>
      </c>
      <c r="U406" s="49" t="n">
        <v>0</v>
      </c>
      <c r="V406" s="49" t="s">
        <v>200</v>
      </c>
      <c r="W406" s="49" t="n">
        <v>2</v>
      </c>
      <c r="X406" s="49" t="s">
        <v>185</v>
      </c>
    </row>
    <row r="407" customFormat="false" ht="15" hidden="false" customHeight="true" outlineLevel="0" collapsed="false">
      <c r="A407" s="52" t="s">
        <v>1829</v>
      </c>
      <c r="B407" s="52" t="s">
        <v>322</v>
      </c>
      <c r="C407" s="53" t="s">
        <v>1830</v>
      </c>
      <c r="D407" s="53" t="s">
        <v>1831</v>
      </c>
      <c r="E407" s="53" t="s">
        <v>1832</v>
      </c>
      <c r="F407" s="52" t="s">
        <v>173</v>
      </c>
      <c r="G407" s="52" t="n">
        <v>57</v>
      </c>
      <c r="H407" s="53" t="s">
        <v>207</v>
      </c>
      <c r="I407" s="53" t="s">
        <v>175</v>
      </c>
      <c r="J407" s="53" t="s">
        <v>176</v>
      </c>
      <c r="K407" s="52" t="s">
        <v>239</v>
      </c>
      <c r="L407" s="54" t="n">
        <v>8999999</v>
      </c>
      <c r="M407" s="52" t="s">
        <v>196</v>
      </c>
      <c r="N407" s="52" t="s">
        <v>209</v>
      </c>
      <c r="O407" s="52" t="s">
        <v>197</v>
      </c>
      <c r="P407" s="53" t="s">
        <v>181</v>
      </c>
      <c r="Q407" s="52" t="s">
        <v>242</v>
      </c>
      <c r="R407" s="52" t="s">
        <v>212</v>
      </c>
      <c r="S407" s="52" t="n">
        <v>50</v>
      </c>
      <c r="T407" s="52" t="n">
        <v>2</v>
      </c>
      <c r="U407" s="52" t="n">
        <v>1</v>
      </c>
      <c r="V407" s="52" t="s">
        <v>184</v>
      </c>
      <c r="W407" s="52" t="n">
        <v>1</v>
      </c>
      <c r="X407" s="52" t="s">
        <v>243</v>
      </c>
    </row>
    <row r="408" customFormat="false" ht="15" hidden="false" customHeight="true" outlineLevel="0" collapsed="false">
      <c r="A408" s="49" t="s">
        <v>1833</v>
      </c>
      <c r="B408" s="49" t="s">
        <v>300</v>
      </c>
      <c r="C408" s="50" t="s">
        <v>1107</v>
      </c>
      <c r="D408" s="50" t="s">
        <v>1834</v>
      </c>
      <c r="E408" s="50" t="s">
        <v>1835</v>
      </c>
      <c r="F408" s="49" t="s">
        <v>173</v>
      </c>
      <c r="G408" s="49" t="n">
        <v>35</v>
      </c>
      <c r="H408" s="50" t="s">
        <v>249</v>
      </c>
      <c r="I408" s="50" t="s">
        <v>346</v>
      </c>
      <c r="J408" s="50" t="s">
        <v>219</v>
      </c>
      <c r="K408" s="49" t="s">
        <v>177</v>
      </c>
      <c r="L408" s="51" t="n">
        <v>6999999</v>
      </c>
      <c r="M408" s="49" t="s">
        <v>178</v>
      </c>
      <c r="N408" s="49" t="s">
        <v>240</v>
      </c>
      <c r="O408" s="49" t="s">
        <v>197</v>
      </c>
      <c r="P408" s="50" t="s">
        <v>211</v>
      </c>
      <c r="Q408" s="49" t="s">
        <v>242</v>
      </c>
      <c r="R408" s="49" t="s">
        <v>183</v>
      </c>
      <c r="S408" s="49" t="n">
        <v>0</v>
      </c>
      <c r="T408" s="49" t="n">
        <v>0</v>
      </c>
      <c r="U408" s="49" t="n">
        <v>3</v>
      </c>
      <c r="V408" s="49" t="s">
        <v>292</v>
      </c>
      <c r="W408" s="49" t="n">
        <v>1</v>
      </c>
      <c r="X408" s="49" t="s">
        <v>280</v>
      </c>
    </row>
    <row r="409" customFormat="false" ht="15" hidden="false" customHeight="true" outlineLevel="0" collapsed="false">
      <c r="A409" s="52" t="s">
        <v>1836</v>
      </c>
      <c r="B409" s="52" t="s">
        <v>234</v>
      </c>
      <c r="C409" s="53" t="s">
        <v>1230</v>
      </c>
      <c r="D409" s="53" t="s">
        <v>1837</v>
      </c>
      <c r="E409" s="53" t="s">
        <v>1838</v>
      </c>
      <c r="F409" s="52" t="s">
        <v>173</v>
      </c>
      <c r="G409" s="52" t="n">
        <v>37</v>
      </c>
      <c r="H409" s="53" t="s">
        <v>249</v>
      </c>
      <c r="I409" s="53" t="s">
        <v>291</v>
      </c>
      <c r="J409" s="53" t="s">
        <v>219</v>
      </c>
      <c r="K409" s="52" t="s">
        <v>327</v>
      </c>
      <c r="L409" s="54" t="n">
        <v>13750000</v>
      </c>
      <c r="M409" s="52" t="s">
        <v>196</v>
      </c>
      <c r="N409" s="52" t="s">
        <v>179</v>
      </c>
      <c r="O409" s="52" t="s">
        <v>268</v>
      </c>
      <c r="P409" s="53" t="s">
        <v>229</v>
      </c>
      <c r="Q409" s="52" t="s">
        <v>182</v>
      </c>
      <c r="R409" s="52" t="s">
        <v>199</v>
      </c>
      <c r="S409" s="52" t="n">
        <v>50</v>
      </c>
      <c r="T409" s="52" t="n">
        <v>0</v>
      </c>
      <c r="U409" s="52" t="n">
        <v>0</v>
      </c>
      <c r="V409" s="52" t="s">
        <v>232</v>
      </c>
      <c r="W409" s="52" t="n">
        <v>2</v>
      </c>
      <c r="X409" s="52" t="s">
        <v>274</v>
      </c>
    </row>
    <row r="410" customFormat="false" ht="15" hidden="false" customHeight="true" outlineLevel="0" collapsed="false">
      <c r="A410" s="49" t="s">
        <v>1839</v>
      </c>
      <c r="B410" s="49" t="s">
        <v>570</v>
      </c>
      <c r="C410" s="50" t="s">
        <v>1840</v>
      </c>
      <c r="D410" s="50" t="s">
        <v>1841</v>
      </c>
      <c r="E410" s="50" t="s">
        <v>1842</v>
      </c>
      <c r="F410" s="49" t="s">
        <v>173</v>
      </c>
      <c r="G410" s="49" t="n">
        <v>40</v>
      </c>
      <c r="H410" s="50" t="s">
        <v>249</v>
      </c>
      <c r="I410" s="50" t="s">
        <v>259</v>
      </c>
      <c r="J410" s="50" t="s">
        <v>251</v>
      </c>
      <c r="K410" s="49" t="s">
        <v>239</v>
      </c>
      <c r="L410" s="51" t="n">
        <v>8999999</v>
      </c>
      <c r="M410" s="49" t="s">
        <v>178</v>
      </c>
      <c r="N410" s="49" t="s">
        <v>209</v>
      </c>
      <c r="O410" s="49" t="s">
        <v>180</v>
      </c>
      <c r="P410" s="50" t="s">
        <v>229</v>
      </c>
      <c r="Q410" s="49" t="s">
        <v>182</v>
      </c>
      <c r="R410" s="49" t="s">
        <v>212</v>
      </c>
      <c r="S410" s="49" t="n">
        <v>75</v>
      </c>
      <c r="T410" s="49" t="n">
        <v>1</v>
      </c>
      <c r="U410" s="49" t="n">
        <v>0</v>
      </c>
      <c r="V410" s="49" t="s">
        <v>232</v>
      </c>
      <c r="W410" s="49" t="n">
        <v>1</v>
      </c>
      <c r="X410" s="49" t="s">
        <v>243</v>
      </c>
    </row>
    <row r="411" customFormat="false" ht="15" hidden="false" customHeight="true" outlineLevel="0" collapsed="false">
      <c r="A411" s="52" t="s">
        <v>1843</v>
      </c>
      <c r="B411" s="52" t="s">
        <v>300</v>
      </c>
      <c r="C411" s="53" t="s">
        <v>1844</v>
      </c>
      <c r="D411" s="53" t="s">
        <v>1845</v>
      </c>
      <c r="E411" s="53" t="s">
        <v>1846</v>
      </c>
      <c r="F411" s="52" t="s">
        <v>191</v>
      </c>
      <c r="G411" s="52" t="n">
        <v>34</v>
      </c>
      <c r="H411" s="53" t="s">
        <v>174</v>
      </c>
      <c r="I411" s="53" t="s">
        <v>291</v>
      </c>
      <c r="J411" s="53" t="s">
        <v>219</v>
      </c>
      <c r="K411" s="52" t="s">
        <v>195</v>
      </c>
      <c r="L411" s="54" t="n">
        <v>11249999</v>
      </c>
      <c r="M411" s="52" t="s">
        <v>196</v>
      </c>
      <c r="N411" s="52" t="s">
        <v>179</v>
      </c>
      <c r="O411" s="52" t="s">
        <v>180</v>
      </c>
      <c r="P411" s="53" t="s">
        <v>211</v>
      </c>
      <c r="Q411" s="52" t="s">
        <v>182</v>
      </c>
      <c r="R411" s="52" t="s">
        <v>212</v>
      </c>
      <c r="S411" s="52" t="n">
        <v>50</v>
      </c>
      <c r="T411" s="52" t="n">
        <v>0</v>
      </c>
      <c r="U411" s="52" t="n">
        <v>3</v>
      </c>
      <c r="V411" s="52" t="s">
        <v>184</v>
      </c>
      <c r="W411" s="52" t="n">
        <v>1</v>
      </c>
      <c r="X411" s="52" t="s">
        <v>222</v>
      </c>
    </row>
    <row r="412" customFormat="false" ht="15" hidden="false" customHeight="true" outlineLevel="0" collapsed="false">
      <c r="A412" s="49" t="s">
        <v>1847</v>
      </c>
      <c r="B412" s="49" t="s">
        <v>187</v>
      </c>
      <c r="C412" s="50" t="s">
        <v>1033</v>
      </c>
      <c r="D412" s="50" t="s">
        <v>1848</v>
      </c>
      <c r="E412" s="50" t="s">
        <v>1849</v>
      </c>
      <c r="F412" s="49" t="s">
        <v>173</v>
      </c>
      <c r="G412" s="49" t="n">
        <v>44</v>
      </c>
      <c r="H412" s="50" t="s">
        <v>249</v>
      </c>
      <c r="I412" s="50" t="s">
        <v>238</v>
      </c>
      <c r="J412" s="50" t="s">
        <v>176</v>
      </c>
      <c r="K412" s="49" t="s">
        <v>177</v>
      </c>
      <c r="L412" s="51" t="n">
        <v>6999999</v>
      </c>
      <c r="M412" s="49" t="s">
        <v>178</v>
      </c>
      <c r="N412" s="49" t="s">
        <v>179</v>
      </c>
      <c r="O412" s="49" t="s">
        <v>210</v>
      </c>
      <c r="P412" s="50" t="s">
        <v>198</v>
      </c>
      <c r="Q412" s="49" t="s">
        <v>230</v>
      </c>
      <c r="R412" s="49" t="s">
        <v>231</v>
      </c>
      <c r="S412" s="49" t="n">
        <v>25</v>
      </c>
      <c r="T412" s="49" t="n">
        <v>1</v>
      </c>
      <c r="U412" s="49" t="n">
        <v>7</v>
      </c>
      <c r="V412" s="49" t="s">
        <v>184</v>
      </c>
      <c r="W412" s="49" t="n">
        <v>3</v>
      </c>
      <c r="X412" s="49" t="s">
        <v>280</v>
      </c>
    </row>
    <row r="413" customFormat="false" ht="15" hidden="false" customHeight="true" outlineLevel="0" collapsed="false">
      <c r="A413" s="52" t="s">
        <v>1850</v>
      </c>
      <c r="B413" s="52" t="s">
        <v>276</v>
      </c>
      <c r="C413" s="53" t="s">
        <v>1851</v>
      </c>
      <c r="D413" s="53" t="s">
        <v>1852</v>
      </c>
      <c r="E413" s="53" t="s">
        <v>1853</v>
      </c>
      <c r="F413" s="52" t="s">
        <v>173</v>
      </c>
      <c r="G413" s="52" t="n">
        <v>40</v>
      </c>
      <c r="H413" s="53" t="s">
        <v>192</v>
      </c>
      <c r="I413" s="53" t="s">
        <v>259</v>
      </c>
      <c r="J413" s="53" t="s">
        <v>219</v>
      </c>
      <c r="K413" s="52" t="s">
        <v>177</v>
      </c>
      <c r="L413" s="54" t="n">
        <v>6999999</v>
      </c>
      <c r="M413" s="52" t="s">
        <v>220</v>
      </c>
      <c r="N413" s="52" t="s">
        <v>179</v>
      </c>
      <c r="O413" s="52" t="s">
        <v>197</v>
      </c>
      <c r="P413" s="53" t="s">
        <v>252</v>
      </c>
      <c r="Q413" s="52" t="s">
        <v>182</v>
      </c>
      <c r="R413" s="52" t="s">
        <v>212</v>
      </c>
      <c r="S413" s="52" t="n">
        <v>0</v>
      </c>
      <c r="T413" s="52" t="n">
        <v>2</v>
      </c>
      <c r="U413" s="52" t="n">
        <v>3</v>
      </c>
      <c r="V413" s="52" t="s">
        <v>200</v>
      </c>
      <c r="W413" s="52" t="n">
        <v>1</v>
      </c>
      <c r="X413" s="52" t="s">
        <v>298</v>
      </c>
    </row>
    <row r="414" customFormat="false" ht="15" hidden="false" customHeight="true" outlineLevel="0" collapsed="false">
      <c r="A414" s="49" t="s">
        <v>1854</v>
      </c>
      <c r="B414" s="49" t="s">
        <v>203</v>
      </c>
      <c r="C414" s="50" t="s">
        <v>1855</v>
      </c>
      <c r="D414" s="50" t="s">
        <v>1856</v>
      </c>
      <c r="E414" s="50" t="s">
        <v>1857</v>
      </c>
      <c r="F414" s="49" t="s">
        <v>191</v>
      </c>
      <c r="G414" s="49" t="n">
        <v>35</v>
      </c>
      <c r="H414" s="50" t="s">
        <v>192</v>
      </c>
      <c r="I414" s="50" t="s">
        <v>291</v>
      </c>
      <c r="J414" s="50" t="s">
        <v>194</v>
      </c>
      <c r="K414" s="49" t="s">
        <v>177</v>
      </c>
      <c r="L414" s="51" t="n">
        <v>6999999</v>
      </c>
      <c r="M414" s="49" t="s">
        <v>178</v>
      </c>
      <c r="N414" s="49" t="s">
        <v>240</v>
      </c>
      <c r="O414" s="49" t="s">
        <v>221</v>
      </c>
      <c r="P414" s="50" t="s">
        <v>241</v>
      </c>
      <c r="Q414" s="49" t="s">
        <v>182</v>
      </c>
      <c r="R414" s="49" t="s">
        <v>199</v>
      </c>
      <c r="S414" s="49" t="n">
        <v>0</v>
      </c>
      <c r="T414" s="49" t="n">
        <v>3</v>
      </c>
      <c r="U414" s="49" t="n">
        <v>1</v>
      </c>
      <c r="V414" s="49" t="s">
        <v>232</v>
      </c>
      <c r="W414" s="49" t="n">
        <v>1</v>
      </c>
      <c r="X414" s="49" t="s">
        <v>274</v>
      </c>
    </row>
    <row r="415" customFormat="false" ht="15" hidden="false" customHeight="true" outlineLevel="0" collapsed="false">
      <c r="A415" s="52" t="s">
        <v>1858</v>
      </c>
      <c r="B415" s="52" t="s">
        <v>600</v>
      </c>
      <c r="C415" s="53" t="s">
        <v>788</v>
      </c>
      <c r="D415" s="53" t="s">
        <v>1859</v>
      </c>
      <c r="E415" s="53" t="s">
        <v>1860</v>
      </c>
      <c r="F415" s="52" t="s">
        <v>173</v>
      </c>
      <c r="G415" s="52" t="n">
        <v>45</v>
      </c>
      <c r="H415" s="53" t="s">
        <v>174</v>
      </c>
      <c r="I415" s="53" t="s">
        <v>175</v>
      </c>
      <c r="J415" s="53" t="s">
        <v>219</v>
      </c>
      <c r="K415" s="52" t="s">
        <v>177</v>
      </c>
      <c r="L415" s="54" t="n">
        <v>6999999</v>
      </c>
      <c r="M415" s="52" t="s">
        <v>220</v>
      </c>
      <c r="N415" s="52" t="s">
        <v>179</v>
      </c>
      <c r="O415" s="52" t="s">
        <v>210</v>
      </c>
      <c r="P415" s="53" t="s">
        <v>273</v>
      </c>
      <c r="Q415" s="52" t="s">
        <v>182</v>
      </c>
      <c r="R415" s="52" t="s">
        <v>183</v>
      </c>
      <c r="S415" s="52" t="n">
        <v>0</v>
      </c>
      <c r="T415" s="52" t="n">
        <v>0</v>
      </c>
      <c r="U415" s="52" t="n">
        <v>1</v>
      </c>
      <c r="V415" s="52" t="s">
        <v>200</v>
      </c>
      <c r="W415" s="52" t="n">
        <v>1</v>
      </c>
      <c r="X415" s="52" t="s">
        <v>263</v>
      </c>
    </row>
    <row r="416" customFormat="false" ht="15" hidden="false" customHeight="true" outlineLevel="0" collapsed="false">
      <c r="A416" s="49" t="s">
        <v>1861</v>
      </c>
      <c r="B416" s="49" t="s">
        <v>276</v>
      </c>
      <c r="C416" s="50" t="s">
        <v>947</v>
      </c>
      <c r="D416" s="50" t="s">
        <v>1862</v>
      </c>
      <c r="E416" s="50" t="s">
        <v>1863</v>
      </c>
      <c r="F416" s="49" t="s">
        <v>173</v>
      </c>
      <c r="G416" s="49" t="n">
        <v>41</v>
      </c>
      <c r="H416" s="50" t="s">
        <v>192</v>
      </c>
      <c r="I416" s="50" t="s">
        <v>738</v>
      </c>
      <c r="J416" s="50" t="s">
        <v>219</v>
      </c>
      <c r="K416" s="49" t="s">
        <v>195</v>
      </c>
      <c r="L416" s="51" t="n">
        <v>11249999</v>
      </c>
      <c r="M416" s="49" t="s">
        <v>178</v>
      </c>
      <c r="N416" s="49" t="s">
        <v>240</v>
      </c>
      <c r="O416" s="49" t="s">
        <v>221</v>
      </c>
      <c r="P416" s="50" t="s">
        <v>211</v>
      </c>
      <c r="Q416" s="49" t="s">
        <v>182</v>
      </c>
      <c r="R416" s="49" t="s">
        <v>231</v>
      </c>
      <c r="S416" s="49" t="n">
        <v>75</v>
      </c>
      <c r="T416" s="49" t="n">
        <v>1</v>
      </c>
      <c r="U416" s="49" t="n">
        <v>30</v>
      </c>
      <c r="V416" s="49" t="s">
        <v>184</v>
      </c>
      <c r="W416" s="49" t="n">
        <v>1</v>
      </c>
      <c r="X416" s="49" t="s">
        <v>185</v>
      </c>
    </row>
    <row r="417" customFormat="false" ht="15" hidden="false" customHeight="true" outlineLevel="0" collapsed="false">
      <c r="A417" s="52" t="s">
        <v>1864</v>
      </c>
      <c r="B417" s="52" t="s">
        <v>287</v>
      </c>
      <c r="C417" s="53" t="s">
        <v>1865</v>
      </c>
      <c r="D417" s="53" t="s">
        <v>1866</v>
      </c>
      <c r="E417" s="53" t="s">
        <v>1867</v>
      </c>
      <c r="F417" s="52" t="s">
        <v>173</v>
      </c>
      <c r="G417" s="52" t="n">
        <v>35</v>
      </c>
      <c r="H417" s="53" t="s">
        <v>258</v>
      </c>
      <c r="I417" s="53" t="s">
        <v>346</v>
      </c>
      <c r="J417" s="53" t="s">
        <v>251</v>
      </c>
      <c r="K417" s="52" t="s">
        <v>327</v>
      </c>
      <c r="L417" s="54" t="n">
        <v>13750000</v>
      </c>
      <c r="M417" s="52" t="s">
        <v>178</v>
      </c>
      <c r="N417" s="52" t="s">
        <v>209</v>
      </c>
      <c r="O417" s="52" t="s">
        <v>268</v>
      </c>
      <c r="P417" s="53" t="s">
        <v>229</v>
      </c>
      <c r="Q417" s="52" t="s">
        <v>230</v>
      </c>
      <c r="R417" s="52" t="s">
        <v>183</v>
      </c>
      <c r="S417" s="52" t="n">
        <v>95</v>
      </c>
      <c r="T417" s="52" t="n">
        <v>0</v>
      </c>
      <c r="U417" s="52" t="n">
        <v>1</v>
      </c>
      <c r="V417" s="52" t="s">
        <v>232</v>
      </c>
      <c r="W417" s="52" t="n">
        <v>2</v>
      </c>
      <c r="X417" s="52" t="s">
        <v>185</v>
      </c>
    </row>
    <row r="418" customFormat="false" ht="15" hidden="false" customHeight="true" outlineLevel="0" collapsed="false">
      <c r="A418" s="49" t="s">
        <v>1868</v>
      </c>
      <c r="B418" s="49" t="s">
        <v>348</v>
      </c>
      <c r="C418" s="50" t="s">
        <v>1869</v>
      </c>
      <c r="D418" s="50" t="s">
        <v>1870</v>
      </c>
      <c r="E418" s="50" t="s">
        <v>1871</v>
      </c>
      <c r="F418" s="49" t="s">
        <v>173</v>
      </c>
      <c r="G418" s="49" t="n">
        <v>33</v>
      </c>
      <c r="H418" s="50" t="s">
        <v>207</v>
      </c>
      <c r="I418" s="50" t="s">
        <v>238</v>
      </c>
      <c r="J418" s="50" t="s">
        <v>176</v>
      </c>
      <c r="K418" s="49" t="s">
        <v>239</v>
      </c>
      <c r="L418" s="51" t="n">
        <v>8999999</v>
      </c>
      <c r="M418" s="49" t="s">
        <v>220</v>
      </c>
      <c r="N418" s="49" t="s">
        <v>240</v>
      </c>
      <c r="O418" s="49" t="s">
        <v>210</v>
      </c>
      <c r="P418" s="50" t="s">
        <v>252</v>
      </c>
      <c r="Q418" s="49" t="s">
        <v>182</v>
      </c>
      <c r="R418" s="49" t="s">
        <v>212</v>
      </c>
      <c r="S418" s="49" t="n">
        <v>95</v>
      </c>
      <c r="T418" s="49" t="n">
        <v>0</v>
      </c>
      <c r="U418" s="49" t="n">
        <v>1</v>
      </c>
      <c r="V418" s="49" t="s">
        <v>232</v>
      </c>
      <c r="W418" s="49" t="n">
        <v>1</v>
      </c>
      <c r="X418" s="49" t="s">
        <v>357</v>
      </c>
    </row>
    <row r="419" customFormat="false" ht="15" hidden="false" customHeight="true" outlineLevel="0" collapsed="false">
      <c r="A419" s="52" t="s">
        <v>1872</v>
      </c>
      <c r="B419" s="52" t="s">
        <v>348</v>
      </c>
      <c r="C419" s="53" t="s">
        <v>1873</v>
      </c>
      <c r="D419" s="53" t="s">
        <v>1874</v>
      </c>
      <c r="E419" s="53" t="s">
        <v>1875</v>
      </c>
      <c r="F419" s="52" t="s">
        <v>173</v>
      </c>
      <c r="G419" s="52" t="n">
        <v>35</v>
      </c>
      <c r="H419" s="53" t="s">
        <v>249</v>
      </c>
      <c r="I419" s="53" t="s">
        <v>238</v>
      </c>
      <c r="J419" s="53" t="s">
        <v>228</v>
      </c>
      <c r="K419" s="52" t="s">
        <v>239</v>
      </c>
      <c r="L419" s="54" t="n">
        <v>8999999</v>
      </c>
      <c r="M419" s="52" t="s">
        <v>178</v>
      </c>
      <c r="N419" s="52" t="s">
        <v>112</v>
      </c>
      <c r="O419" s="52" t="s">
        <v>197</v>
      </c>
      <c r="P419" s="53" t="s">
        <v>198</v>
      </c>
      <c r="Q419" s="52" t="s">
        <v>368</v>
      </c>
      <c r="R419" s="52" t="s">
        <v>183</v>
      </c>
      <c r="S419" s="52" t="n">
        <v>95</v>
      </c>
      <c r="T419" s="52" t="n">
        <v>2</v>
      </c>
      <c r="U419" s="52" t="n">
        <v>0</v>
      </c>
      <c r="V419" s="52" t="s">
        <v>232</v>
      </c>
      <c r="W419" s="52" t="n">
        <v>3</v>
      </c>
      <c r="X419" s="52" t="s">
        <v>243</v>
      </c>
    </row>
    <row r="420" customFormat="false" ht="15" hidden="false" customHeight="true" outlineLevel="0" collapsed="false">
      <c r="A420" s="49" t="s">
        <v>1876</v>
      </c>
      <c r="B420" s="49" t="s">
        <v>187</v>
      </c>
      <c r="C420" s="50" t="s">
        <v>1498</v>
      </c>
      <c r="D420" s="50" t="s">
        <v>1877</v>
      </c>
      <c r="E420" s="50" t="s">
        <v>1878</v>
      </c>
      <c r="F420" s="49" t="s">
        <v>173</v>
      </c>
      <c r="G420" s="49" t="n">
        <v>43</v>
      </c>
      <c r="H420" s="50" t="s">
        <v>249</v>
      </c>
      <c r="I420" s="50" t="s">
        <v>326</v>
      </c>
      <c r="J420" s="50" t="s">
        <v>219</v>
      </c>
      <c r="K420" s="49" t="s">
        <v>373</v>
      </c>
      <c r="L420" s="51" t="n">
        <v>4499999</v>
      </c>
      <c r="M420" s="49" t="s">
        <v>178</v>
      </c>
      <c r="N420" s="49" t="s">
        <v>388</v>
      </c>
      <c r="O420" s="49" t="s">
        <v>197</v>
      </c>
      <c r="P420" s="50" t="s">
        <v>181</v>
      </c>
      <c r="Q420" s="49" t="s">
        <v>182</v>
      </c>
      <c r="R420" s="49" t="s">
        <v>183</v>
      </c>
      <c r="S420" s="49" t="n">
        <v>25</v>
      </c>
      <c r="T420" s="49" t="n">
        <v>2</v>
      </c>
      <c r="U420" s="49" t="n">
        <v>1</v>
      </c>
      <c r="V420" s="49" t="s">
        <v>184</v>
      </c>
      <c r="W420" s="49" t="n">
        <v>1</v>
      </c>
      <c r="X420" s="49" t="s">
        <v>243</v>
      </c>
    </row>
    <row r="421" customFormat="false" ht="15" hidden="false" customHeight="true" outlineLevel="0" collapsed="false">
      <c r="A421" s="52" t="s">
        <v>1879</v>
      </c>
      <c r="B421" s="52" t="s">
        <v>557</v>
      </c>
      <c r="C421" s="53" t="s">
        <v>943</v>
      </c>
      <c r="D421" s="53" t="s">
        <v>1880</v>
      </c>
      <c r="E421" s="53" t="s">
        <v>1881</v>
      </c>
      <c r="F421" s="52" t="s">
        <v>173</v>
      </c>
      <c r="G421" s="52" t="n">
        <v>43</v>
      </c>
      <c r="H421" s="53" t="s">
        <v>363</v>
      </c>
      <c r="I421" s="53" t="s">
        <v>291</v>
      </c>
      <c r="J421" s="53" t="s">
        <v>194</v>
      </c>
      <c r="K421" s="52" t="s">
        <v>239</v>
      </c>
      <c r="L421" s="54" t="n">
        <v>8999999</v>
      </c>
      <c r="M421" s="52" t="s">
        <v>178</v>
      </c>
      <c r="N421" s="52" t="s">
        <v>209</v>
      </c>
      <c r="O421" s="52" t="s">
        <v>221</v>
      </c>
      <c r="P421" s="53" t="s">
        <v>273</v>
      </c>
      <c r="Q421" s="52" t="s">
        <v>182</v>
      </c>
      <c r="R421" s="52" t="s">
        <v>183</v>
      </c>
      <c r="S421" s="52" t="n">
        <v>0</v>
      </c>
      <c r="T421" s="52" t="n">
        <v>0</v>
      </c>
      <c r="U421" s="52" t="n">
        <v>0</v>
      </c>
      <c r="V421" s="52" t="s">
        <v>232</v>
      </c>
      <c r="W421" s="52" t="n">
        <v>2</v>
      </c>
      <c r="X421" s="52" t="s">
        <v>274</v>
      </c>
    </row>
    <row r="422" customFormat="false" ht="15" hidden="false" customHeight="true" outlineLevel="0" collapsed="false">
      <c r="A422" s="49" t="s">
        <v>1882</v>
      </c>
      <c r="B422" s="49" t="s">
        <v>342</v>
      </c>
      <c r="C422" s="50" t="s">
        <v>752</v>
      </c>
      <c r="D422" s="50" t="s">
        <v>1883</v>
      </c>
      <c r="E422" s="50" t="s">
        <v>1884</v>
      </c>
      <c r="F422" s="49" t="s">
        <v>173</v>
      </c>
      <c r="G422" s="49" t="n">
        <v>31</v>
      </c>
      <c r="H422" s="50" t="s">
        <v>174</v>
      </c>
      <c r="I422" s="50" t="s">
        <v>738</v>
      </c>
      <c r="J422" s="50" t="s">
        <v>176</v>
      </c>
      <c r="K422" s="49" t="s">
        <v>327</v>
      </c>
      <c r="L422" s="51" t="n">
        <v>13750000</v>
      </c>
      <c r="M422" s="49" t="s">
        <v>220</v>
      </c>
      <c r="N422" s="49" t="s">
        <v>112</v>
      </c>
      <c r="O422" s="49" t="s">
        <v>197</v>
      </c>
      <c r="P422" s="50" t="s">
        <v>252</v>
      </c>
      <c r="Q422" s="49" t="s">
        <v>368</v>
      </c>
      <c r="R422" s="49" t="s">
        <v>212</v>
      </c>
      <c r="S422" s="49" t="n">
        <v>0</v>
      </c>
      <c r="T422" s="49" t="n">
        <v>1</v>
      </c>
      <c r="U422" s="49" t="n">
        <v>1</v>
      </c>
      <c r="V422" s="49" t="s">
        <v>184</v>
      </c>
      <c r="W422" s="49" t="n">
        <v>3</v>
      </c>
      <c r="X422" s="49" t="s">
        <v>185</v>
      </c>
    </row>
    <row r="423" customFormat="false" ht="15" hidden="false" customHeight="true" outlineLevel="0" collapsed="false">
      <c r="A423" s="52" t="s">
        <v>1885</v>
      </c>
      <c r="B423" s="52" t="s">
        <v>203</v>
      </c>
      <c r="C423" s="53" t="s">
        <v>1886</v>
      </c>
      <c r="D423" s="53" t="s">
        <v>1887</v>
      </c>
      <c r="E423" s="53" t="s">
        <v>1888</v>
      </c>
      <c r="F423" s="52" t="s">
        <v>173</v>
      </c>
      <c r="G423" s="52" t="n">
        <v>38</v>
      </c>
      <c r="H423" s="53" t="s">
        <v>258</v>
      </c>
      <c r="I423" s="53" t="s">
        <v>193</v>
      </c>
      <c r="J423" s="53" t="s">
        <v>228</v>
      </c>
      <c r="K423" s="52" t="s">
        <v>208</v>
      </c>
      <c r="L423" s="54" t="n">
        <v>20000000</v>
      </c>
      <c r="M423" s="52" t="s">
        <v>220</v>
      </c>
      <c r="N423" s="52" t="s">
        <v>179</v>
      </c>
      <c r="O423" s="52" t="s">
        <v>221</v>
      </c>
      <c r="P423" s="53" t="s">
        <v>252</v>
      </c>
      <c r="Q423" s="52" t="s">
        <v>182</v>
      </c>
      <c r="R423" s="52" t="s">
        <v>183</v>
      </c>
      <c r="S423" s="52" t="n">
        <v>0</v>
      </c>
      <c r="T423" s="52" t="n">
        <v>0</v>
      </c>
      <c r="U423" s="52" t="n">
        <v>1</v>
      </c>
      <c r="V423" s="52" t="s">
        <v>184</v>
      </c>
      <c r="W423" s="52" t="n">
        <v>2</v>
      </c>
      <c r="X423" s="52" t="s">
        <v>280</v>
      </c>
    </row>
    <row r="424" customFormat="false" ht="15" hidden="false" customHeight="true" outlineLevel="0" collapsed="false">
      <c r="A424" s="49" t="s">
        <v>1889</v>
      </c>
      <c r="B424" s="49" t="s">
        <v>379</v>
      </c>
      <c r="C424" s="50" t="s">
        <v>1890</v>
      </c>
      <c r="D424" s="50" t="s">
        <v>1891</v>
      </c>
      <c r="E424" s="50" t="s">
        <v>1892</v>
      </c>
      <c r="F424" s="49" t="s">
        <v>173</v>
      </c>
      <c r="G424" s="49" t="n">
        <v>39</v>
      </c>
      <c r="H424" s="50" t="s">
        <v>258</v>
      </c>
      <c r="I424" s="50" t="s">
        <v>193</v>
      </c>
      <c r="J424" s="50" t="s">
        <v>194</v>
      </c>
      <c r="K424" s="49" t="s">
        <v>195</v>
      </c>
      <c r="L424" s="51" t="n">
        <v>11249999</v>
      </c>
      <c r="M424" s="49" t="s">
        <v>220</v>
      </c>
      <c r="N424" s="49" t="s">
        <v>240</v>
      </c>
      <c r="O424" s="49" t="s">
        <v>210</v>
      </c>
      <c r="P424" s="50" t="s">
        <v>273</v>
      </c>
      <c r="Q424" s="49" t="s">
        <v>368</v>
      </c>
      <c r="R424" s="49" t="s">
        <v>199</v>
      </c>
      <c r="S424" s="49" t="n">
        <v>50</v>
      </c>
      <c r="T424" s="49" t="n">
        <v>0</v>
      </c>
      <c r="U424" s="49" t="n">
        <v>1</v>
      </c>
      <c r="V424" s="49" t="s">
        <v>200</v>
      </c>
      <c r="W424" s="49" t="n">
        <v>5</v>
      </c>
      <c r="X424" s="49" t="s">
        <v>263</v>
      </c>
    </row>
    <row r="425" customFormat="false" ht="15" hidden="false" customHeight="true" outlineLevel="0" collapsed="false">
      <c r="A425" s="52" t="s">
        <v>1893</v>
      </c>
      <c r="B425" s="52" t="s">
        <v>282</v>
      </c>
      <c r="C425" s="53" t="s">
        <v>1292</v>
      </c>
      <c r="D425" s="53" t="s">
        <v>1894</v>
      </c>
      <c r="E425" s="53" t="s">
        <v>1895</v>
      </c>
      <c r="F425" s="52" t="s">
        <v>191</v>
      </c>
      <c r="G425" s="52" t="n">
        <v>49</v>
      </c>
      <c r="H425" s="53" t="s">
        <v>174</v>
      </c>
      <c r="I425" s="53" t="s">
        <v>238</v>
      </c>
      <c r="J425" s="53" t="s">
        <v>194</v>
      </c>
      <c r="K425" s="52" t="s">
        <v>239</v>
      </c>
      <c r="L425" s="54" t="n">
        <v>8999999</v>
      </c>
      <c r="M425" s="52" t="s">
        <v>262</v>
      </c>
      <c r="N425" s="52" t="s">
        <v>240</v>
      </c>
      <c r="O425" s="52" t="s">
        <v>268</v>
      </c>
      <c r="P425" s="53" t="s">
        <v>320</v>
      </c>
      <c r="Q425" s="52" t="s">
        <v>182</v>
      </c>
      <c r="R425" s="52" t="s">
        <v>199</v>
      </c>
      <c r="S425" s="52" t="n">
        <v>95</v>
      </c>
      <c r="T425" s="52" t="n">
        <v>0</v>
      </c>
      <c r="U425" s="52" t="n">
        <v>0</v>
      </c>
      <c r="V425" s="52" t="s">
        <v>184</v>
      </c>
      <c r="W425" s="52" t="n">
        <v>1</v>
      </c>
      <c r="X425" s="52" t="s">
        <v>298</v>
      </c>
    </row>
    <row r="426" customFormat="false" ht="15" hidden="false" customHeight="true" outlineLevel="0" collapsed="false">
      <c r="A426" s="49" t="s">
        <v>1896</v>
      </c>
      <c r="B426" s="49" t="s">
        <v>342</v>
      </c>
      <c r="C426" s="50" t="s">
        <v>1897</v>
      </c>
      <c r="D426" s="50" t="s">
        <v>1898</v>
      </c>
      <c r="E426" s="50" t="s">
        <v>1899</v>
      </c>
      <c r="F426" s="49" t="s">
        <v>173</v>
      </c>
      <c r="G426" s="49" t="n">
        <v>40</v>
      </c>
      <c r="H426" s="50" t="s">
        <v>174</v>
      </c>
      <c r="I426" s="50" t="s">
        <v>259</v>
      </c>
      <c r="J426" s="50" t="s">
        <v>219</v>
      </c>
      <c r="K426" s="49" t="s">
        <v>373</v>
      </c>
      <c r="L426" s="51" t="n">
        <v>4499999</v>
      </c>
      <c r="M426" s="49" t="s">
        <v>196</v>
      </c>
      <c r="N426" s="49" t="s">
        <v>112</v>
      </c>
      <c r="O426" s="49" t="s">
        <v>268</v>
      </c>
      <c r="P426" s="50" t="s">
        <v>241</v>
      </c>
      <c r="Q426" s="49" t="s">
        <v>242</v>
      </c>
      <c r="R426" s="49" t="s">
        <v>212</v>
      </c>
      <c r="S426" s="49" t="n">
        <v>75</v>
      </c>
      <c r="T426" s="49" t="n">
        <v>0</v>
      </c>
      <c r="U426" s="49" t="n">
        <v>3</v>
      </c>
      <c r="V426" s="49" t="s">
        <v>200</v>
      </c>
      <c r="W426" s="49" t="n">
        <v>1</v>
      </c>
      <c r="X426" s="49" t="s">
        <v>280</v>
      </c>
    </row>
    <row r="427" customFormat="false" ht="15" hidden="false" customHeight="true" outlineLevel="0" collapsed="false">
      <c r="A427" s="52" t="s">
        <v>1900</v>
      </c>
      <c r="B427" s="52" t="s">
        <v>294</v>
      </c>
      <c r="C427" s="53" t="s">
        <v>246</v>
      </c>
      <c r="D427" s="53" t="s">
        <v>1901</v>
      </c>
      <c r="E427" s="53" t="s">
        <v>1902</v>
      </c>
      <c r="F427" s="52" t="s">
        <v>173</v>
      </c>
      <c r="G427" s="52" t="n">
        <v>31</v>
      </c>
      <c r="H427" s="53" t="s">
        <v>258</v>
      </c>
      <c r="I427" s="53" t="s">
        <v>259</v>
      </c>
      <c r="J427" s="53" t="s">
        <v>260</v>
      </c>
      <c r="K427" s="52" t="s">
        <v>327</v>
      </c>
      <c r="L427" s="54" t="n">
        <v>13750000</v>
      </c>
      <c r="M427" s="52" t="s">
        <v>178</v>
      </c>
      <c r="N427" s="52" t="s">
        <v>112</v>
      </c>
      <c r="O427" s="52" t="s">
        <v>180</v>
      </c>
      <c r="P427" s="53" t="s">
        <v>273</v>
      </c>
      <c r="Q427" s="52" t="s">
        <v>242</v>
      </c>
      <c r="R427" s="52" t="s">
        <v>212</v>
      </c>
      <c r="S427" s="52" t="n">
        <v>0</v>
      </c>
      <c r="T427" s="52" t="n">
        <v>0</v>
      </c>
      <c r="U427" s="52" t="n">
        <v>3</v>
      </c>
      <c r="V427" s="52" t="s">
        <v>200</v>
      </c>
      <c r="W427" s="52" t="n">
        <v>2</v>
      </c>
      <c r="X427" s="52" t="s">
        <v>243</v>
      </c>
    </row>
    <row r="428" customFormat="false" ht="15" hidden="false" customHeight="true" outlineLevel="0" collapsed="false">
      <c r="A428" s="49" t="s">
        <v>1903</v>
      </c>
      <c r="B428" s="49" t="s">
        <v>408</v>
      </c>
      <c r="C428" s="50" t="s">
        <v>1904</v>
      </c>
      <c r="D428" s="50" t="s">
        <v>1905</v>
      </c>
      <c r="E428" s="50" t="s">
        <v>1906</v>
      </c>
      <c r="F428" s="49" t="s">
        <v>173</v>
      </c>
      <c r="G428" s="49" t="n">
        <v>40</v>
      </c>
      <c r="H428" s="50" t="s">
        <v>174</v>
      </c>
      <c r="I428" s="50" t="s">
        <v>175</v>
      </c>
      <c r="J428" s="50" t="s">
        <v>194</v>
      </c>
      <c r="K428" s="49" t="s">
        <v>177</v>
      </c>
      <c r="L428" s="51" t="n">
        <v>6999999</v>
      </c>
      <c r="M428" s="49" t="s">
        <v>178</v>
      </c>
      <c r="N428" s="49" t="s">
        <v>240</v>
      </c>
      <c r="O428" s="49" t="s">
        <v>268</v>
      </c>
      <c r="P428" s="50" t="s">
        <v>241</v>
      </c>
      <c r="Q428" s="49" t="s">
        <v>182</v>
      </c>
      <c r="R428" s="49" t="s">
        <v>183</v>
      </c>
      <c r="S428" s="49" t="n">
        <v>95</v>
      </c>
      <c r="T428" s="49" t="n">
        <v>0</v>
      </c>
      <c r="U428" s="49" t="n">
        <v>1</v>
      </c>
      <c r="V428" s="49" t="s">
        <v>232</v>
      </c>
      <c r="W428" s="49" t="n">
        <v>2</v>
      </c>
      <c r="X428" s="49" t="s">
        <v>201</v>
      </c>
    </row>
    <row r="429" customFormat="false" ht="15" hidden="false" customHeight="true" outlineLevel="0" collapsed="false">
      <c r="A429" s="52" t="s">
        <v>1907</v>
      </c>
      <c r="B429" s="52" t="s">
        <v>359</v>
      </c>
      <c r="C429" s="53" t="s">
        <v>1018</v>
      </c>
      <c r="D429" s="53" t="s">
        <v>1908</v>
      </c>
      <c r="E429" s="53" t="s">
        <v>1909</v>
      </c>
      <c r="F429" s="52" t="s">
        <v>173</v>
      </c>
      <c r="G429" s="52" t="n">
        <v>38</v>
      </c>
      <c r="H429" s="53" t="s">
        <v>174</v>
      </c>
      <c r="I429" s="53" t="s">
        <v>250</v>
      </c>
      <c r="J429" s="53" t="s">
        <v>176</v>
      </c>
      <c r="K429" s="52" t="s">
        <v>373</v>
      </c>
      <c r="L429" s="54" t="n">
        <v>4499999</v>
      </c>
      <c r="M429" s="52" t="s">
        <v>196</v>
      </c>
      <c r="N429" s="52" t="s">
        <v>179</v>
      </c>
      <c r="O429" s="52" t="s">
        <v>210</v>
      </c>
      <c r="P429" s="53" t="s">
        <v>273</v>
      </c>
      <c r="Q429" s="52" t="s">
        <v>182</v>
      </c>
      <c r="R429" s="52" t="s">
        <v>212</v>
      </c>
      <c r="S429" s="52" t="n">
        <v>95</v>
      </c>
      <c r="T429" s="52" t="n">
        <v>0</v>
      </c>
      <c r="U429" s="52" t="n">
        <v>2</v>
      </c>
      <c r="V429" s="52" t="s">
        <v>184</v>
      </c>
      <c r="W429" s="52" t="n">
        <v>3</v>
      </c>
      <c r="X429" s="52" t="s">
        <v>243</v>
      </c>
    </row>
    <row r="430" customFormat="false" ht="15" hidden="false" customHeight="true" outlineLevel="0" collapsed="false">
      <c r="A430" s="49" t="s">
        <v>1910</v>
      </c>
      <c r="B430" s="49" t="s">
        <v>300</v>
      </c>
      <c r="C430" s="50" t="s">
        <v>1127</v>
      </c>
      <c r="D430" s="50" t="s">
        <v>1911</v>
      </c>
      <c r="E430" s="50" t="s">
        <v>1912</v>
      </c>
      <c r="F430" s="49" t="s">
        <v>173</v>
      </c>
      <c r="G430" s="49" t="n">
        <v>47</v>
      </c>
      <c r="H430" s="50" t="s">
        <v>258</v>
      </c>
      <c r="I430" s="50" t="s">
        <v>346</v>
      </c>
      <c r="J430" s="50" t="s">
        <v>260</v>
      </c>
      <c r="K430" s="49" t="s">
        <v>239</v>
      </c>
      <c r="L430" s="51" t="n">
        <v>8999999</v>
      </c>
      <c r="M430" s="49" t="s">
        <v>178</v>
      </c>
      <c r="N430" s="49" t="s">
        <v>240</v>
      </c>
      <c r="O430" s="49" t="s">
        <v>180</v>
      </c>
      <c r="P430" s="50" t="s">
        <v>211</v>
      </c>
      <c r="Q430" s="49" t="s">
        <v>230</v>
      </c>
      <c r="R430" s="49" t="s">
        <v>199</v>
      </c>
      <c r="S430" s="49" t="n">
        <v>100</v>
      </c>
      <c r="T430" s="49" t="n">
        <v>0</v>
      </c>
      <c r="U430" s="49" t="n">
        <v>2</v>
      </c>
      <c r="V430" s="49" t="s">
        <v>200</v>
      </c>
      <c r="W430" s="49" t="n">
        <v>2</v>
      </c>
      <c r="X430" s="49" t="s">
        <v>185</v>
      </c>
    </row>
    <row r="431" customFormat="false" ht="15" hidden="false" customHeight="true" outlineLevel="0" collapsed="false">
      <c r="A431" s="52" t="s">
        <v>1913</v>
      </c>
      <c r="B431" s="52" t="s">
        <v>287</v>
      </c>
      <c r="C431" s="53" t="s">
        <v>1914</v>
      </c>
      <c r="D431" s="53" t="s">
        <v>1915</v>
      </c>
      <c r="E431" s="53" t="s">
        <v>1916</v>
      </c>
      <c r="F431" s="52" t="s">
        <v>173</v>
      </c>
      <c r="G431" s="52" t="n">
        <v>34</v>
      </c>
      <c r="H431" s="53" t="s">
        <v>363</v>
      </c>
      <c r="I431" s="53" t="s">
        <v>218</v>
      </c>
      <c r="J431" s="53" t="s">
        <v>228</v>
      </c>
      <c r="K431" s="52" t="s">
        <v>208</v>
      </c>
      <c r="L431" s="54" t="n">
        <v>20000000</v>
      </c>
      <c r="M431" s="52" t="s">
        <v>196</v>
      </c>
      <c r="N431" s="52" t="s">
        <v>240</v>
      </c>
      <c r="O431" s="52" t="s">
        <v>210</v>
      </c>
      <c r="P431" s="53" t="s">
        <v>181</v>
      </c>
      <c r="Q431" s="52" t="s">
        <v>182</v>
      </c>
      <c r="R431" s="52" t="s">
        <v>183</v>
      </c>
      <c r="S431" s="52" t="n">
        <v>25</v>
      </c>
      <c r="T431" s="52" t="n">
        <v>0</v>
      </c>
      <c r="U431" s="52" t="n">
        <v>1</v>
      </c>
      <c r="V431" s="52" t="s">
        <v>292</v>
      </c>
      <c r="W431" s="52" t="n">
        <v>5</v>
      </c>
      <c r="X431" s="52" t="s">
        <v>185</v>
      </c>
    </row>
    <row r="432" customFormat="false" ht="15" hidden="false" customHeight="true" outlineLevel="0" collapsed="false">
      <c r="A432" s="49" t="s">
        <v>1917</v>
      </c>
      <c r="B432" s="49" t="s">
        <v>384</v>
      </c>
      <c r="C432" s="50" t="s">
        <v>1146</v>
      </c>
      <c r="D432" s="50" t="s">
        <v>1918</v>
      </c>
      <c r="E432" s="50" t="s">
        <v>1919</v>
      </c>
      <c r="F432" s="49" t="s">
        <v>173</v>
      </c>
      <c r="G432" s="49" t="n">
        <v>36</v>
      </c>
      <c r="H432" s="50" t="s">
        <v>258</v>
      </c>
      <c r="I432" s="50" t="s">
        <v>250</v>
      </c>
      <c r="J432" s="50" t="s">
        <v>228</v>
      </c>
      <c r="K432" s="49" t="s">
        <v>177</v>
      </c>
      <c r="L432" s="51" t="n">
        <v>6999999</v>
      </c>
      <c r="M432" s="49" t="s">
        <v>196</v>
      </c>
      <c r="N432" s="49" t="s">
        <v>240</v>
      </c>
      <c r="O432" s="49" t="s">
        <v>268</v>
      </c>
      <c r="P432" s="50" t="s">
        <v>229</v>
      </c>
      <c r="Q432" s="49" t="s">
        <v>182</v>
      </c>
      <c r="R432" s="49" t="s">
        <v>199</v>
      </c>
      <c r="S432" s="49" t="n">
        <v>0</v>
      </c>
      <c r="T432" s="49" t="n">
        <v>2</v>
      </c>
      <c r="U432" s="49" t="n">
        <v>1</v>
      </c>
      <c r="V432" s="49" t="s">
        <v>292</v>
      </c>
      <c r="W432" s="49" t="n">
        <v>2</v>
      </c>
      <c r="X432" s="49" t="s">
        <v>222</v>
      </c>
    </row>
    <row r="433" customFormat="false" ht="15" hidden="false" customHeight="true" outlineLevel="0" collapsed="false">
      <c r="A433" s="52" t="s">
        <v>1920</v>
      </c>
      <c r="B433" s="52" t="s">
        <v>203</v>
      </c>
      <c r="C433" s="53" t="s">
        <v>1658</v>
      </c>
      <c r="D433" s="53" t="s">
        <v>1921</v>
      </c>
      <c r="E433" s="53" t="s">
        <v>1922</v>
      </c>
      <c r="F433" s="52" t="s">
        <v>173</v>
      </c>
      <c r="G433" s="52" t="n">
        <v>43</v>
      </c>
      <c r="H433" s="53" t="s">
        <v>363</v>
      </c>
      <c r="I433" s="53" t="s">
        <v>175</v>
      </c>
      <c r="J433" s="53" t="s">
        <v>194</v>
      </c>
      <c r="K433" s="52" t="s">
        <v>373</v>
      </c>
      <c r="L433" s="54" t="n">
        <v>4499999</v>
      </c>
      <c r="M433" s="52" t="s">
        <v>178</v>
      </c>
      <c r="N433" s="52" t="s">
        <v>240</v>
      </c>
      <c r="O433" s="52" t="s">
        <v>268</v>
      </c>
      <c r="P433" s="53" t="s">
        <v>241</v>
      </c>
      <c r="Q433" s="52" t="s">
        <v>242</v>
      </c>
      <c r="R433" s="52" t="s">
        <v>212</v>
      </c>
      <c r="S433" s="52" t="n">
        <v>95</v>
      </c>
      <c r="T433" s="52" t="n">
        <v>0</v>
      </c>
      <c r="U433" s="52" t="n">
        <v>0</v>
      </c>
      <c r="V433" s="52" t="s">
        <v>292</v>
      </c>
      <c r="W433" s="52" t="n">
        <v>2</v>
      </c>
      <c r="X433" s="52" t="s">
        <v>274</v>
      </c>
    </row>
    <row r="434" customFormat="false" ht="15" hidden="false" customHeight="true" outlineLevel="0" collapsed="false">
      <c r="A434" s="49" t="s">
        <v>1923</v>
      </c>
      <c r="B434" s="49" t="s">
        <v>359</v>
      </c>
      <c r="C434" s="50" t="s">
        <v>338</v>
      </c>
      <c r="D434" s="50" t="s">
        <v>1924</v>
      </c>
      <c r="E434" s="50" t="s">
        <v>1925</v>
      </c>
      <c r="F434" s="49" t="s">
        <v>173</v>
      </c>
      <c r="G434" s="49" t="n">
        <v>47</v>
      </c>
      <c r="H434" s="50" t="s">
        <v>217</v>
      </c>
      <c r="I434" s="50" t="s">
        <v>250</v>
      </c>
      <c r="J434" s="50" t="s">
        <v>219</v>
      </c>
      <c r="K434" s="49" t="s">
        <v>327</v>
      </c>
      <c r="L434" s="51" t="n">
        <v>13750000</v>
      </c>
      <c r="M434" s="49" t="s">
        <v>262</v>
      </c>
      <c r="N434" s="49" t="s">
        <v>209</v>
      </c>
      <c r="O434" s="49" t="s">
        <v>210</v>
      </c>
      <c r="P434" s="50" t="s">
        <v>320</v>
      </c>
      <c r="Q434" s="49" t="s">
        <v>182</v>
      </c>
      <c r="R434" s="49" t="s">
        <v>231</v>
      </c>
      <c r="S434" s="49" t="n">
        <v>95</v>
      </c>
      <c r="T434" s="49" t="n">
        <v>0</v>
      </c>
      <c r="U434" s="49" t="n">
        <v>0</v>
      </c>
      <c r="V434" s="49" t="s">
        <v>184</v>
      </c>
      <c r="W434" s="49" t="n">
        <v>2</v>
      </c>
      <c r="X434" s="49" t="s">
        <v>201</v>
      </c>
    </row>
    <row r="435" customFormat="false" ht="15" hidden="false" customHeight="true" outlineLevel="0" collapsed="false">
      <c r="A435" s="52" t="s">
        <v>1926</v>
      </c>
      <c r="B435" s="52" t="s">
        <v>398</v>
      </c>
      <c r="C435" s="53" t="s">
        <v>1927</v>
      </c>
      <c r="D435" s="53" t="s">
        <v>1928</v>
      </c>
      <c r="E435" s="53" t="s">
        <v>1929</v>
      </c>
      <c r="F435" s="52" t="s">
        <v>191</v>
      </c>
      <c r="G435" s="52" t="n">
        <v>36</v>
      </c>
      <c r="H435" s="53" t="s">
        <v>363</v>
      </c>
      <c r="I435" s="53" t="s">
        <v>291</v>
      </c>
      <c r="J435" s="53" t="s">
        <v>194</v>
      </c>
      <c r="K435" s="52" t="s">
        <v>177</v>
      </c>
      <c r="L435" s="54" t="n">
        <v>6999999</v>
      </c>
      <c r="M435" s="52" t="s">
        <v>178</v>
      </c>
      <c r="N435" s="52" t="s">
        <v>209</v>
      </c>
      <c r="O435" s="52" t="s">
        <v>268</v>
      </c>
      <c r="P435" s="53" t="s">
        <v>252</v>
      </c>
      <c r="Q435" s="52" t="s">
        <v>182</v>
      </c>
      <c r="R435" s="52" t="s">
        <v>183</v>
      </c>
      <c r="S435" s="52" t="n">
        <v>0</v>
      </c>
      <c r="T435" s="52" t="n">
        <v>1</v>
      </c>
      <c r="U435" s="52" t="n">
        <v>3</v>
      </c>
      <c r="V435" s="52" t="s">
        <v>184</v>
      </c>
      <c r="W435" s="52" t="n">
        <v>1</v>
      </c>
      <c r="X435" s="52" t="s">
        <v>274</v>
      </c>
    </row>
    <row r="436" customFormat="false" ht="15" hidden="false" customHeight="true" outlineLevel="0" collapsed="false">
      <c r="A436" s="49" t="s">
        <v>1930</v>
      </c>
      <c r="B436" s="49" t="s">
        <v>413</v>
      </c>
      <c r="C436" s="50" t="s">
        <v>939</v>
      </c>
      <c r="D436" s="50" t="s">
        <v>1931</v>
      </c>
      <c r="E436" s="50" t="s">
        <v>1932</v>
      </c>
      <c r="F436" s="49" t="s">
        <v>173</v>
      </c>
      <c r="G436" s="49" t="n">
        <v>37</v>
      </c>
      <c r="H436" s="50" t="s">
        <v>258</v>
      </c>
      <c r="I436" s="50" t="s">
        <v>175</v>
      </c>
      <c r="J436" s="50" t="s">
        <v>219</v>
      </c>
      <c r="K436" s="49" t="s">
        <v>327</v>
      </c>
      <c r="L436" s="51" t="n">
        <v>13750000</v>
      </c>
      <c r="M436" s="49" t="s">
        <v>262</v>
      </c>
      <c r="N436" s="49" t="s">
        <v>240</v>
      </c>
      <c r="O436" s="49" t="s">
        <v>197</v>
      </c>
      <c r="P436" s="50" t="s">
        <v>181</v>
      </c>
      <c r="Q436" s="49" t="s">
        <v>182</v>
      </c>
      <c r="R436" s="49" t="s">
        <v>212</v>
      </c>
      <c r="S436" s="49" t="n">
        <v>95</v>
      </c>
      <c r="T436" s="49" t="n">
        <v>2</v>
      </c>
      <c r="U436" s="49" t="n">
        <v>0</v>
      </c>
      <c r="V436" s="49" t="s">
        <v>232</v>
      </c>
      <c r="W436" s="49" t="n">
        <v>1</v>
      </c>
      <c r="X436" s="49" t="s">
        <v>243</v>
      </c>
    </row>
    <row r="437" customFormat="false" ht="15" hidden="false" customHeight="true" outlineLevel="0" collapsed="false">
      <c r="A437" s="52" t="s">
        <v>1933</v>
      </c>
      <c r="B437" s="52" t="s">
        <v>529</v>
      </c>
      <c r="C437" s="53" t="s">
        <v>1934</v>
      </c>
      <c r="D437" s="53" t="s">
        <v>1935</v>
      </c>
      <c r="E437" s="53" t="s">
        <v>1936</v>
      </c>
      <c r="F437" s="52" t="s">
        <v>173</v>
      </c>
      <c r="G437" s="52" t="n">
        <v>35</v>
      </c>
      <c r="H437" s="53" t="s">
        <v>249</v>
      </c>
      <c r="I437" s="53" t="s">
        <v>238</v>
      </c>
      <c r="J437" s="53" t="s">
        <v>260</v>
      </c>
      <c r="K437" s="52" t="s">
        <v>195</v>
      </c>
      <c r="L437" s="54" t="n">
        <v>11249999</v>
      </c>
      <c r="M437" s="52" t="s">
        <v>262</v>
      </c>
      <c r="N437" s="52" t="s">
        <v>179</v>
      </c>
      <c r="O437" s="52" t="s">
        <v>210</v>
      </c>
      <c r="P437" s="53" t="s">
        <v>252</v>
      </c>
      <c r="Q437" s="52" t="s">
        <v>182</v>
      </c>
      <c r="R437" s="52" t="s">
        <v>199</v>
      </c>
      <c r="S437" s="52" t="n">
        <v>50</v>
      </c>
      <c r="T437" s="52" t="n">
        <v>0</v>
      </c>
      <c r="U437" s="52" t="n">
        <v>0</v>
      </c>
      <c r="V437" s="52" t="s">
        <v>292</v>
      </c>
      <c r="W437" s="52" t="n">
        <v>4</v>
      </c>
      <c r="X437" s="52" t="s">
        <v>280</v>
      </c>
    </row>
    <row r="438" customFormat="false" ht="15" hidden="false" customHeight="true" outlineLevel="0" collapsed="false">
      <c r="A438" s="49" t="s">
        <v>1937</v>
      </c>
      <c r="B438" s="49" t="s">
        <v>169</v>
      </c>
      <c r="C438" s="50" t="s">
        <v>1938</v>
      </c>
      <c r="D438" s="50" t="s">
        <v>1939</v>
      </c>
      <c r="E438" s="50" t="s">
        <v>1940</v>
      </c>
      <c r="F438" s="49" t="s">
        <v>191</v>
      </c>
      <c r="G438" s="49" t="n">
        <v>34</v>
      </c>
      <c r="H438" s="50" t="s">
        <v>666</v>
      </c>
      <c r="I438" s="50" t="s">
        <v>238</v>
      </c>
      <c r="J438" s="50" t="s">
        <v>228</v>
      </c>
      <c r="K438" s="49" t="s">
        <v>239</v>
      </c>
      <c r="L438" s="51" t="n">
        <v>8999999</v>
      </c>
      <c r="M438" s="49" t="s">
        <v>178</v>
      </c>
      <c r="N438" s="49" t="s">
        <v>240</v>
      </c>
      <c r="O438" s="49" t="s">
        <v>180</v>
      </c>
      <c r="P438" s="50" t="s">
        <v>320</v>
      </c>
      <c r="Q438" s="49" t="s">
        <v>242</v>
      </c>
      <c r="R438" s="49" t="s">
        <v>231</v>
      </c>
      <c r="S438" s="49" t="n">
        <v>50</v>
      </c>
      <c r="T438" s="49" t="n">
        <v>0</v>
      </c>
      <c r="U438" s="49" t="n">
        <v>0</v>
      </c>
      <c r="V438" s="49" t="s">
        <v>232</v>
      </c>
      <c r="W438" s="49" t="n">
        <v>1</v>
      </c>
      <c r="X438" s="49" t="s">
        <v>185</v>
      </c>
    </row>
    <row r="439" customFormat="false" ht="15" hidden="false" customHeight="true" outlineLevel="0" collapsed="false">
      <c r="A439" s="52" t="s">
        <v>1941</v>
      </c>
      <c r="B439" s="52" t="s">
        <v>169</v>
      </c>
      <c r="C439" s="53" t="s">
        <v>1553</v>
      </c>
      <c r="D439" s="53" t="s">
        <v>1942</v>
      </c>
      <c r="E439" s="53" t="s">
        <v>1943</v>
      </c>
      <c r="F439" s="52" t="s">
        <v>173</v>
      </c>
      <c r="G439" s="52" t="n">
        <v>42</v>
      </c>
      <c r="H439" s="53" t="s">
        <v>174</v>
      </c>
      <c r="I439" s="53" t="s">
        <v>291</v>
      </c>
      <c r="J439" s="53" t="s">
        <v>194</v>
      </c>
      <c r="K439" s="52" t="s">
        <v>327</v>
      </c>
      <c r="L439" s="54" t="n">
        <v>13750000</v>
      </c>
      <c r="M439" s="52" t="s">
        <v>178</v>
      </c>
      <c r="N439" s="52" t="s">
        <v>388</v>
      </c>
      <c r="O439" s="52" t="s">
        <v>210</v>
      </c>
      <c r="P439" s="53" t="s">
        <v>241</v>
      </c>
      <c r="Q439" s="52" t="s">
        <v>182</v>
      </c>
      <c r="R439" s="52" t="s">
        <v>183</v>
      </c>
      <c r="S439" s="52" t="n">
        <v>75</v>
      </c>
      <c r="T439" s="52" t="n">
        <v>2</v>
      </c>
      <c r="U439" s="52" t="n">
        <v>1</v>
      </c>
      <c r="V439" s="52" t="s">
        <v>292</v>
      </c>
      <c r="W439" s="52" t="n">
        <v>3</v>
      </c>
      <c r="X439" s="52" t="s">
        <v>243</v>
      </c>
    </row>
    <row r="440" customFormat="false" ht="15" hidden="false" customHeight="true" outlineLevel="0" collapsed="false">
      <c r="A440" s="49" t="s">
        <v>1944</v>
      </c>
      <c r="B440" s="49" t="s">
        <v>282</v>
      </c>
      <c r="C440" s="50" t="s">
        <v>1694</v>
      </c>
      <c r="D440" s="50" t="s">
        <v>1945</v>
      </c>
      <c r="E440" s="50" t="s">
        <v>1946</v>
      </c>
      <c r="F440" s="49" t="s">
        <v>173</v>
      </c>
      <c r="G440" s="49" t="n">
        <v>46</v>
      </c>
      <c r="H440" s="50" t="s">
        <v>258</v>
      </c>
      <c r="I440" s="50" t="s">
        <v>175</v>
      </c>
      <c r="J440" s="50" t="s">
        <v>228</v>
      </c>
      <c r="K440" s="49" t="s">
        <v>177</v>
      </c>
      <c r="L440" s="51" t="n">
        <v>6999999</v>
      </c>
      <c r="M440" s="49" t="s">
        <v>196</v>
      </c>
      <c r="N440" s="49" t="s">
        <v>240</v>
      </c>
      <c r="O440" s="49" t="s">
        <v>210</v>
      </c>
      <c r="P440" s="50" t="s">
        <v>241</v>
      </c>
      <c r="Q440" s="49" t="s">
        <v>242</v>
      </c>
      <c r="R440" s="49" t="s">
        <v>183</v>
      </c>
      <c r="S440" s="49" t="n">
        <v>0</v>
      </c>
      <c r="T440" s="49" t="n">
        <v>1</v>
      </c>
      <c r="U440" s="49" t="n">
        <v>1</v>
      </c>
      <c r="V440" s="49" t="s">
        <v>292</v>
      </c>
      <c r="W440" s="49" t="n">
        <v>4</v>
      </c>
      <c r="X440" s="49" t="s">
        <v>185</v>
      </c>
    </row>
    <row r="441" customFormat="false" ht="15" hidden="false" customHeight="true" outlineLevel="0" collapsed="false">
      <c r="A441" s="52" t="s">
        <v>1947</v>
      </c>
      <c r="B441" s="52" t="s">
        <v>224</v>
      </c>
      <c r="C441" s="53" t="s">
        <v>1948</v>
      </c>
      <c r="D441" s="53" t="s">
        <v>1949</v>
      </c>
      <c r="E441" s="53" t="s">
        <v>1950</v>
      </c>
      <c r="F441" s="52" t="s">
        <v>173</v>
      </c>
      <c r="G441" s="52" t="n">
        <v>36</v>
      </c>
      <c r="H441" s="53" t="s">
        <v>249</v>
      </c>
      <c r="I441" s="53" t="s">
        <v>175</v>
      </c>
      <c r="J441" s="53" t="s">
        <v>251</v>
      </c>
      <c r="K441" s="52" t="s">
        <v>373</v>
      </c>
      <c r="L441" s="54" t="n">
        <v>4499999</v>
      </c>
      <c r="M441" s="52" t="s">
        <v>178</v>
      </c>
      <c r="N441" s="52" t="s">
        <v>179</v>
      </c>
      <c r="O441" s="52" t="s">
        <v>221</v>
      </c>
      <c r="P441" s="53" t="s">
        <v>241</v>
      </c>
      <c r="Q441" s="52" t="s">
        <v>368</v>
      </c>
      <c r="R441" s="52" t="s">
        <v>231</v>
      </c>
      <c r="S441" s="52" t="n">
        <v>0</v>
      </c>
      <c r="T441" s="52" t="n">
        <v>3</v>
      </c>
      <c r="U441" s="52" t="n">
        <v>0</v>
      </c>
      <c r="V441" s="52" t="s">
        <v>292</v>
      </c>
      <c r="W441" s="52" t="n">
        <v>1</v>
      </c>
      <c r="X441" s="52" t="s">
        <v>243</v>
      </c>
    </row>
    <row r="442" customFormat="false" ht="15" hidden="false" customHeight="true" outlineLevel="0" collapsed="false">
      <c r="A442" s="49" t="s">
        <v>1951</v>
      </c>
      <c r="B442" s="49" t="s">
        <v>408</v>
      </c>
      <c r="C442" s="50" t="s">
        <v>1952</v>
      </c>
      <c r="D442" s="50" t="s">
        <v>1953</v>
      </c>
      <c r="E442" s="50" t="s">
        <v>1954</v>
      </c>
      <c r="F442" s="49" t="s">
        <v>173</v>
      </c>
      <c r="G442" s="49" t="n">
        <v>56</v>
      </c>
      <c r="H442" s="50" t="s">
        <v>363</v>
      </c>
      <c r="I442" s="50" t="s">
        <v>250</v>
      </c>
      <c r="J442" s="50" t="s">
        <v>176</v>
      </c>
      <c r="K442" s="49" t="s">
        <v>239</v>
      </c>
      <c r="L442" s="51" t="n">
        <v>8999999</v>
      </c>
      <c r="M442" s="49" t="s">
        <v>196</v>
      </c>
      <c r="N442" s="49" t="s">
        <v>209</v>
      </c>
      <c r="O442" s="49" t="s">
        <v>210</v>
      </c>
      <c r="P442" s="50" t="s">
        <v>211</v>
      </c>
      <c r="Q442" s="49" t="s">
        <v>182</v>
      </c>
      <c r="R442" s="49" t="s">
        <v>212</v>
      </c>
      <c r="S442" s="49" t="n">
        <v>25</v>
      </c>
      <c r="T442" s="49" t="n">
        <v>0</v>
      </c>
      <c r="U442" s="49" t="n">
        <v>1</v>
      </c>
      <c r="V442" s="49" t="s">
        <v>184</v>
      </c>
      <c r="W442" s="49" t="n">
        <v>1</v>
      </c>
      <c r="X442" s="49" t="s">
        <v>185</v>
      </c>
    </row>
    <row r="443" customFormat="false" ht="15" hidden="false" customHeight="true" outlineLevel="0" collapsed="false">
      <c r="A443" s="52" t="s">
        <v>1955</v>
      </c>
      <c r="B443" s="52" t="s">
        <v>600</v>
      </c>
      <c r="C443" s="53" t="s">
        <v>1956</v>
      </c>
      <c r="D443" s="53" t="s">
        <v>1957</v>
      </c>
      <c r="E443" s="53" t="s">
        <v>1958</v>
      </c>
      <c r="F443" s="52" t="s">
        <v>191</v>
      </c>
      <c r="G443" s="52" t="n">
        <v>34</v>
      </c>
      <c r="H443" s="53" t="s">
        <v>174</v>
      </c>
      <c r="I443" s="53" t="s">
        <v>218</v>
      </c>
      <c r="J443" s="53" t="s">
        <v>260</v>
      </c>
      <c r="K443" s="52" t="s">
        <v>327</v>
      </c>
      <c r="L443" s="54" t="n">
        <v>13750000</v>
      </c>
      <c r="M443" s="52" t="s">
        <v>196</v>
      </c>
      <c r="N443" s="52" t="s">
        <v>240</v>
      </c>
      <c r="O443" s="52" t="s">
        <v>221</v>
      </c>
      <c r="P443" s="53" t="s">
        <v>229</v>
      </c>
      <c r="Q443" s="52" t="s">
        <v>242</v>
      </c>
      <c r="R443" s="52" t="s">
        <v>183</v>
      </c>
      <c r="S443" s="52" t="n">
        <v>25</v>
      </c>
      <c r="T443" s="52" t="n">
        <v>2</v>
      </c>
      <c r="U443" s="52" t="n">
        <v>14</v>
      </c>
      <c r="V443" s="52" t="s">
        <v>232</v>
      </c>
      <c r="W443" s="52" t="n">
        <v>1</v>
      </c>
      <c r="X443" s="52" t="s">
        <v>243</v>
      </c>
    </row>
    <row r="444" customFormat="false" ht="15" hidden="false" customHeight="true" outlineLevel="0" collapsed="false">
      <c r="A444" s="49" t="s">
        <v>1959</v>
      </c>
      <c r="B444" s="49" t="s">
        <v>322</v>
      </c>
      <c r="C444" s="50" t="s">
        <v>1948</v>
      </c>
      <c r="D444" s="50" t="s">
        <v>1960</v>
      </c>
      <c r="E444" s="50" t="s">
        <v>1961</v>
      </c>
      <c r="F444" s="49" t="s">
        <v>173</v>
      </c>
      <c r="G444" s="49" t="n">
        <v>34</v>
      </c>
      <c r="H444" s="50" t="s">
        <v>217</v>
      </c>
      <c r="I444" s="50" t="s">
        <v>346</v>
      </c>
      <c r="J444" s="50" t="s">
        <v>260</v>
      </c>
      <c r="K444" s="49" t="s">
        <v>239</v>
      </c>
      <c r="L444" s="51" t="n">
        <v>8999999</v>
      </c>
      <c r="M444" s="49" t="s">
        <v>178</v>
      </c>
      <c r="N444" s="49" t="s">
        <v>209</v>
      </c>
      <c r="O444" s="49" t="s">
        <v>210</v>
      </c>
      <c r="P444" s="50" t="s">
        <v>252</v>
      </c>
      <c r="Q444" s="49" t="s">
        <v>182</v>
      </c>
      <c r="R444" s="49" t="s">
        <v>212</v>
      </c>
      <c r="S444" s="49" t="n">
        <v>95</v>
      </c>
      <c r="T444" s="49" t="n">
        <v>0</v>
      </c>
      <c r="U444" s="49" t="n">
        <v>2</v>
      </c>
      <c r="V444" s="49" t="s">
        <v>200</v>
      </c>
      <c r="W444" s="49" t="n">
        <v>2</v>
      </c>
      <c r="X444" s="49" t="s">
        <v>274</v>
      </c>
    </row>
    <row r="445" customFormat="false" ht="15" hidden="false" customHeight="true" outlineLevel="0" collapsed="false">
      <c r="A445" s="52" t="s">
        <v>1962</v>
      </c>
      <c r="B445" s="52" t="s">
        <v>294</v>
      </c>
      <c r="C445" s="53" t="s">
        <v>1963</v>
      </c>
      <c r="D445" s="53" t="s">
        <v>1964</v>
      </c>
      <c r="E445" s="53" t="s">
        <v>1965</v>
      </c>
      <c r="F445" s="52" t="s">
        <v>191</v>
      </c>
      <c r="G445" s="52" t="n">
        <v>32</v>
      </c>
      <c r="H445" s="53" t="s">
        <v>258</v>
      </c>
      <c r="I445" s="53" t="s">
        <v>250</v>
      </c>
      <c r="J445" s="53" t="s">
        <v>194</v>
      </c>
      <c r="K445" s="52" t="s">
        <v>239</v>
      </c>
      <c r="L445" s="54" t="n">
        <v>8999999</v>
      </c>
      <c r="M445" s="52" t="s">
        <v>178</v>
      </c>
      <c r="N445" s="52" t="s">
        <v>112</v>
      </c>
      <c r="O445" s="52" t="s">
        <v>197</v>
      </c>
      <c r="P445" s="53" t="s">
        <v>181</v>
      </c>
      <c r="Q445" s="52" t="s">
        <v>182</v>
      </c>
      <c r="R445" s="52" t="s">
        <v>212</v>
      </c>
      <c r="S445" s="52" t="n">
        <v>100</v>
      </c>
      <c r="T445" s="52" t="n">
        <v>0</v>
      </c>
      <c r="U445" s="52" t="n">
        <v>7</v>
      </c>
      <c r="V445" s="52" t="s">
        <v>232</v>
      </c>
      <c r="W445" s="52" t="n">
        <v>2</v>
      </c>
      <c r="X445" s="52" t="s">
        <v>243</v>
      </c>
    </row>
    <row r="446" customFormat="false" ht="15" hidden="false" customHeight="true" outlineLevel="0" collapsed="false">
      <c r="A446" s="49" t="s">
        <v>1966</v>
      </c>
      <c r="B446" s="49" t="s">
        <v>234</v>
      </c>
      <c r="C446" s="50" t="s">
        <v>1632</v>
      </c>
      <c r="D446" s="50" t="s">
        <v>1967</v>
      </c>
      <c r="E446" s="50" t="s">
        <v>1968</v>
      </c>
      <c r="F446" s="49" t="s">
        <v>173</v>
      </c>
      <c r="G446" s="49" t="n">
        <v>33</v>
      </c>
      <c r="H446" s="50" t="s">
        <v>406</v>
      </c>
      <c r="I446" s="50" t="s">
        <v>738</v>
      </c>
      <c r="J446" s="50" t="s">
        <v>228</v>
      </c>
      <c r="K446" s="49" t="s">
        <v>373</v>
      </c>
      <c r="L446" s="51" t="n">
        <v>4499999</v>
      </c>
      <c r="M446" s="49" t="s">
        <v>178</v>
      </c>
      <c r="N446" s="49" t="s">
        <v>388</v>
      </c>
      <c r="O446" s="49" t="s">
        <v>197</v>
      </c>
      <c r="P446" s="50" t="s">
        <v>211</v>
      </c>
      <c r="Q446" s="49" t="s">
        <v>182</v>
      </c>
      <c r="R446" s="49" t="s">
        <v>199</v>
      </c>
      <c r="S446" s="49" t="n">
        <v>100</v>
      </c>
      <c r="T446" s="49" t="n">
        <v>0</v>
      </c>
      <c r="U446" s="49" t="n">
        <v>1</v>
      </c>
      <c r="V446" s="49" t="s">
        <v>232</v>
      </c>
      <c r="W446" s="49" t="n">
        <v>2</v>
      </c>
      <c r="X446" s="49" t="s">
        <v>274</v>
      </c>
    </row>
    <row r="447" customFormat="false" ht="15" hidden="false" customHeight="true" outlineLevel="0" collapsed="false">
      <c r="A447" s="52" t="s">
        <v>1969</v>
      </c>
      <c r="B447" s="52" t="s">
        <v>583</v>
      </c>
      <c r="C447" s="53" t="s">
        <v>1970</v>
      </c>
      <c r="D447" s="53" t="s">
        <v>1971</v>
      </c>
      <c r="E447" s="53" t="s">
        <v>1972</v>
      </c>
      <c r="F447" s="52" t="s">
        <v>173</v>
      </c>
      <c r="G447" s="52" t="n">
        <v>34</v>
      </c>
      <c r="H447" s="53" t="s">
        <v>258</v>
      </c>
      <c r="I447" s="53" t="s">
        <v>291</v>
      </c>
      <c r="J447" s="53" t="s">
        <v>260</v>
      </c>
      <c r="K447" s="52" t="s">
        <v>327</v>
      </c>
      <c r="L447" s="54" t="n">
        <v>13750000</v>
      </c>
      <c r="M447" s="52" t="s">
        <v>178</v>
      </c>
      <c r="N447" s="52" t="s">
        <v>112</v>
      </c>
      <c r="O447" s="52" t="s">
        <v>210</v>
      </c>
      <c r="P447" s="53" t="s">
        <v>273</v>
      </c>
      <c r="Q447" s="52" t="s">
        <v>182</v>
      </c>
      <c r="R447" s="52" t="s">
        <v>199</v>
      </c>
      <c r="S447" s="52" t="n">
        <v>75</v>
      </c>
      <c r="T447" s="52" t="n">
        <v>0</v>
      </c>
      <c r="U447" s="52" t="n">
        <v>5</v>
      </c>
      <c r="V447" s="52" t="s">
        <v>184</v>
      </c>
      <c r="W447" s="52" t="n">
        <v>3</v>
      </c>
      <c r="X447" s="52" t="s">
        <v>274</v>
      </c>
    </row>
    <row r="448" customFormat="false" ht="15" hidden="false" customHeight="true" outlineLevel="0" collapsed="false">
      <c r="A448" s="49" t="s">
        <v>1973</v>
      </c>
      <c r="B448" s="49" t="s">
        <v>348</v>
      </c>
      <c r="C448" s="50" t="s">
        <v>1974</v>
      </c>
      <c r="D448" s="50" t="s">
        <v>1975</v>
      </c>
      <c r="E448" s="50" t="s">
        <v>1976</v>
      </c>
      <c r="F448" s="49" t="s">
        <v>173</v>
      </c>
      <c r="G448" s="49" t="n">
        <v>32</v>
      </c>
      <c r="H448" s="50" t="s">
        <v>258</v>
      </c>
      <c r="I448" s="50" t="s">
        <v>738</v>
      </c>
      <c r="J448" s="50" t="s">
        <v>260</v>
      </c>
      <c r="K448" s="49" t="s">
        <v>177</v>
      </c>
      <c r="L448" s="51" t="n">
        <v>6999999</v>
      </c>
      <c r="M448" s="49" t="s">
        <v>178</v>
      </c>
      <c r="N448" s="49" t="s">
        <v>209</v>
      </c>
      <c r="O448" s="49" t="s">
        <v>197</v>
      </c>
      <c r="P448" s="50" t="s">
        <v>229</v>
      </c>
      <c r="Q448" s="49" t="s">
        <v>242</v>
      </c>
      <c r="R448" s="49" t="s">
        <v>212</v>
      </c>
      <c r="S448" s="49" t="n">
        <v>50</v>
      </c>
      <c r="T448" s="49" t="n">
        <v>0</v>
      </c>
      <c r="U448" s="49" t="n">
        <v>1</v>
      </c>
      <c r="V448" s="49" t="s">
        <v>200</v>
      </c>
      <c r="W448" s="49" t="n">
        <v>1</v>
      </c>
      <c r="X448" s="49" t="s">
        <v>280</v>
      </c>
    </row>
    <row r="449" customFormat="false" ht="15" hidden="false" customHeight="true" outlineLevel="0" collapsed="false">
      <c r="A449" s="52" t="s">
        <v>1977</v>
      </c>
      <c r="B449" s="52" t="s">
        <v>294</v>
      </c>
      <c r="C449" s="53" t="s">
        <v>1103</v>
      </c>
      <c r="D449" s="53" t="s">
        <v>1978</v>
      </c>
      <c r="E449" s="53" t="s">
        <v>1979</v>
      </c>
      <c r="F449" s="52" t="s">
        <v>173</v>
      </c>
      <c r="G449" s="52" t="n">
        <v>47</v>
      </c>
      <c r="H449" s="53" t="s">
        <v>174</v>
      </c>
      <c r="I449" s="53" t="s">
        <v>238</v>
      </c>
      <c r="J449" s="53" t="s">
        <v>194</v>
      </c>
      <c r="K449" s="52" t="s">
        <v>177</v>
      </c>
      <c r="L449" s="54" t="n">
        <v>6999999</v>
      </c>
      <c r="M449" s="52" t="s">
        <v>178</v>
      </c>
      <c r="N449" s="52" t="s">
        <v>240</v>
      </c>
      <c r="O449" s="52" t="s">
        <v>197</v>
      </c>
      <c r="P449" s="53" t="s">
        <v>211</v>
      </c>
      <c r="Q449" s="52" t="s">
        <v>230</v>
      </c>
      <c r="R449" s="52" t="s">
        <v>199</v>
      </c>
      <c r="S449" s="52" t="n">
        <v>0</v>
      </c>
      <c r="T449" s="52" t="n">
        <v>0</v>
      </c>
      <c r="U449" s="52" t="n">
        <v>0</v>
      </c>
      <c r="V449" s="52" t="s">
        <v>232</v>
      </c>
      <c r="W449" s="52" t="n">
        <v>4</v>
      </c>
      <c r="X449" s="52" t="s">
        <v>280</v>
      </c>
    </row>
    <row r="450" customFormat="false" ht="15" hidden="false" customHeight="true" outlineLevel="0" collapsed="false">
      <c r="A450" s="49" t="s">
        <v>1980</v>
      </c>
      <c r="B450" s="49" t="s">
        <v>287</v>
      </c>
      <c r="C450" s="50" t="s">
        <v>1981</v>
      </c>
      <c r="D450" s="50" t="s">
        <v>1982</v>
      </c>
      <c r="E450" s="50" t="s">
        <v>1983</v>
      </c>
      <c r="F450" s="49" t="s">
        <v>173</v>
      </c>
      <c r="G450" s="49" t="n">
        <v>38</v>
      </c>
      <c r="H450" s="50" t="s">
        <v>258</v>
      </c>
      <c r="I450" s="50" t="s">
        <v>250</v>
      </c>
      <c r="J450" s="50" t="s">
        <v>219</v>
      </c>
      <c r="K450" s="49" t="s">
        <v>327</v>
      </c>
      <c r="L450" s="51" t="n">
        <v>13750000</v>
      </c>
      <c r="M450" s="49" t="s">
        <v>262</v>
      </c>
      <c r="N450" s="49" t="s">
        <v>209</v>
      </c>
      <c r="O450" s="49" t="s">
        <v>268</v>
      </c>
      <c r="P450" s="50" t="s">
        <v>320</v>
      </c>
      <c r="Q450" s="49" t="s">
        <v>242</v>
      </c>
      <c r="R450" s="49" t="s">
        <v>212</v>
      </c>
      <c r="S450" s="49" t="n">
        <v>0</v>
      </c>
      <c r="T450" s="49" t="n">
        <v>0</v>
      </c>
      <c r="U450" s="49" t="n">
        <v>1</v>
      </c>
      <c r="V450" s="49" t="s">
        <v>184</v>
      </c>
      <c r="W450" s="49" t="n">
        <v>4</v>
      </c>
      <c r="X450" s="49" t="s">
        <v>201</v>
      </c>
    </row>
    <row r="451" customFormat="false" ht="15" hidden="false" customHeight="true" outlineLevel="0" collapsed="false">
      <c r="A451" s="52" t="s">
        <v>1984</v>
      </c>
      <c r="B451" s="52" t="s">
        <v>287</v>
      </c>
      <c r="C451" s="53" t="s">
        <v>1985</v>
      </c>
      <c r="D451" s="53" t="s">
        <v>1986</v>
      </c>
      <c r="E451" s="53" t="s">
        <v>1987</v>
      </c>
      <c r="F451" s="52" t="s">
        <v>173</v>
      </c>
      <c r="G451" s="52" t="n">
        <v>28</v>
      </c>
      <c r="H451" s="53" t="s">
        <v>174</v>
      </c>
      <c r="I451" s="53" t="s">
        <v>738</v>
      </c>
      <c r="J451" s="53" t="s">
        <v>176</v>
      </c>
      <c r="K451" s="52" t="s">
        <v>208</v>
      </c>
      <c r="L451" s="54" t="n">
        <v>20000000</v>
      </c>
      <c r="M451" s="52" t="s">
        <v>196</v>
      </c>
      <c r="N451" s="52" t="s">
        <v>240</v>
      </c>
      <c r="O451" s="52" t="s">
        <v>197</v>
      </c>
      <c r="P451" s="53" t="s">
        <v>211</v>
      </c>
      <c r="Q451" s="52" t="s">
        <v>230</v>
      </c>
      <c r="R451" s="52" t="s">
        <v>183</v>
      </c>
      <c r="S451" s="52" t="n">
        <v>0</v>
      </c>
      <c r="T451" s="52" t="n">
        <v>1</v>
      </c>
      <c r="U451" s="52" t="n">
        <v>1</v>
      </c>
      <c r="V451" s="52" t="s">
        <v>184</v>
      </c>
      <c r="W451" s="52" t="n">
        <v>2</v>
      </c>
      <c r="X451" s="52" t="s">
        <v>263</v>
      </c>
    </row>
    <row r="452" customFormat="false" ht="15" hidden="false" customHeight="true" outlineLevel="0" collapsed="false">
      <c r="A452" s="49" t="s">
        <v>1988</v>
      </c>
      <c r="B452" s="49" t="s">
        <v>379</v>
      </c>
      <c r="C452" s="50" t="s">
        <v>1989</v>
      </c>
      <c r="D452" s="50" t="s">
        <v>1990</v>
      </c>
      <c r="E452" s="50" t="s">
        <v>1991</v>
      </c>
      <c r="F452" s="49" t="s">
        <v>173</v>
      </c>
      <c r="G452" s="49" t="n">
        <v>38</v>
      </c>
      <c r="H452" s="50" t="s">
        <v>192</v>
      </c>
      <c r="I452" s="50" t="s">
        <v>250</v>
      </c>
      <c r="J452" s="50" t="s">
        <v>260</v>
      </c>
      <c r="K452" s="49" t="s">
        <v>261</v>
      </c>
      <c r="L452" s="51" t="n">
        <v>0</v>
      </c>
      <c r="M452" s="49" t="s">
        <v>178</v>
      </c>
      <c r="N452" s="49" t="s">
        <v>209</v>
      </c>
      <c r="O452" s="49" t="s">
        <v>197</v>
      </c>
      <c r="P452" s="50" t="s">
        <v>320</v>
      </c>
      <c r="Q452" s="49" t="s">
        <v>242</v>
      </c>
      <c r="R452" s="49" t="s">
        <v>199</v>
      </c>
      <c r="S452" s="49" t="n">
        <v>75</v>
      </c>
      <c r="T452" s="49" t="n">
        <v>1</v>
      </c>
      <c r="U452" s="49" t="n">
        <v>3</v>
      </c>
      <c r="V452" s="49" t="s">
        <v>184</v>
      </c>
      <c r="W452" s="49" t="n">
        <v>1</v>
      </c>
      <c r="X452" s="49" t="s">
        <v>243</v>
      </c>
    </row>
    <row r="453" customFormat="false" ht="15" hidden="false" customHeight="true" outlineLevel="0" collapsed="false">
      <c r="A453" s="52" t="s">
        <v>1992</v>
      </c>
      <c r="B453" s="52" t="s">
        <v>467</v>
      </c>
      <c r="C453" s="53" t="s">
        <v>1678</v>
      </c>
      <c r="D453" s="53" t="s">
        <v>1993</v>
      </c>
      <c r="E453" s="53" t="s">
        <v>1994</v>
      </c>
      <c r="F453" s="52" t="s">
        <v>173</v>
      </c>
      <c r="G453" s="52" t="n">
        <v>39</v>
      </c>
      <c r="H453" s="53" t="s">
        <v>258</v>
      </c>
      <c r="I453" s="53" t="s">
        <v>218</v>
      </c>
      <c r="J453" s="53" t="s">
        <v>260</v>
      </c>
      <c r="K453" s="52" t="s">
        <v>239</v>
      </c>
      <c r="L453" s="54" t="n">
        <v>8999999</v>
      </c>
      <c r="M453" s="52" t="s">
        <v>178</v>
      </c>
      <c r="N453" s="52" t="s">
        <v>240</v>
      </c>
      <c r="O453" s="52" t="s">
        <v>221</v>
      </c>
      <c r="P453" s="53" t="s">
        <v>181</v>
      </c>
      <c r="Q453" s="52" t="s">
        <v>230</v>
      </c>
      <c r="R453" s="52" t="s">
        <v>231</v>
      </c>
      <c r="S453" s="52" t="n">
        <v>0</v>
      </c>
      <c r="T453" s="52" t="n">
        <v>0</v>
      </c>
      <c r="U453" s="52" t="n">
        <v>2</v>
      </c>
      <c r="V453" s="52" t="s">
        <v>232</v>
      </c>
      <c r="W453" s="52" t="n">
        <v>4</v>
      </c>
      <c r="X453" s="52" t="s">
        <v>280</v>
      </c>
    </row>
    <row r="454" customFormat="false" ht="15" hidden="false" customHeight="true" outlineLevel="0" collapsed="false">
      <c r="A454" s="49" t="s">
        <v>1995</v>
      </c>
      <c r="B454" s="49" t="s">
        <v>276</v>
      </c>
      <c r="C454" s="50" t="s">
        <v>1996</v>
      </c>
      <c r="D454" s="50" t="s">
        <v>1997</v>
      </c>
      <c r="E454" s="50" t="s">
        <v>1998</v>
      </c>
      <c r="F454" s="49" t="s">
        <v>173</v>
      </c>
      <c r="G454" s="49" t="n">
        <v>43</v>
      </c>
      <c r="H454" s="50" t="s">
        <v>249</v>
      </c>
      <c r="I454" s="50" t="s">
        <v>346</v>
      </c>
      <c r="J454" s="50" t="s">
        <v>194</v>
      </c>
      <c r="K454" s="49" t="s">
        <v>239</v>
      </c>
      <c r="L454" s="51" t="n">
        <v>8999999</v>
      </c>
      <c r="M454" s="49" t="s">
        <v>262</v>
      </c>
      <c r="N454" s="49" t="s">
        <v>179</v>
      </c>
      <c r="O454" s="49" t="s">
        <v>197</v>
      </c>
      <c r="P454" s="50" t="s">
        <v>229</v>
      </c>
      <c r="Q454" s="49" t="s">
        <v>182</v>
      </c>
      <c r="R454" s="49" t="s">
        <v>183</v>
      </c>
      <c r="S454" s="49" t="n">
        <v>0</v>
      </c>
      <c r="T454" s="49" t="n">
        <v>2</v>
      </c>
      <c r="U454" s="49" t="n">
        <v>1</v>
      </c>
      <c r="V454" s="49" t="s">
        <v>292</v>
      </c>
      <c r="W454" s="49" t="n">
        <v>2</v>
      </c>
      <c r="X454" s="49" t="s">
        <v>185</v>
      </c>
    </row>
    <row r="455" customFormat="false" ht="15" hidden="false" customHeight="true" outlineLevel="0" collapsed="false">
      <c r="A455" s="52" t="s">
        <v>1999</v>
      </c>
      <c r="B455" s="52" t="s">
        <v>529</v>
      </c>
      <c r="C455" s="53" t="s">
        <v>2000</v>
      </c>
      <c r="D455" s="53" t="s">
        <v>2001</v>
      </c>
      <c r="E455" s="53" t="s">
        <v>2002</v>
      </c>
      <c r="F455" s="52" t="s">
        <v>173</v>
      </c>
      <c r="G455" s="52" t="n">
        <v>32</v>
      </c>
      <c r="H455" s="53" t="s">
        <v>174</v>
      </c>
      <c r="I455" s="53" t="s">
        <v>175</v>
      </c>
      <c r="J455" s="53" t="s">
        <v>219</v>
      </c>
      <c r="K455" s="52" t="s">
        <v>239</v>
      </c>
      <c r="L455" s="54" t="n">
        <v>8999999</v>
      </c>
      <c r="M455" s="52" t="s">
        <v>178</v>
      </c>
      <c r="N455" s="52" t="s">
        <v>209</v>
      </c>
      <c r="O455" s="52" t="s">
        <v>180</v>
      </c>
      <c r="P455" s="53" t="s">
        <v>229</v>
      </c>
      <c r="Q455" s="52" t="s">
        <v>182</v>
      </c>
      <c r="R455" s="52" t="s">
        <v>199</v>
      </c>
      <c r="S455" s="52" t="n">
        <v>0</v>
      </c>
      <c r="T455" s="52" t="n">
        <v>0</v>
      </c>
      <c r="U455" s="52" t="n">
        <v>14</v>
      </c>
      <c r="V455" s="52" t="s">
        <v>184</v>
      </c>
      <c r="W455" s="52" t="n">
        <v>2</v>
      </c>
      <c r="X455" s="52" t="s">
        <v>243</v>
      </c>
    </row>
    <row r="456" customFormat="false" ht="15" hidden="false" customHeight="true" outlineLevel="0" collapsed="false">
      <c r="A456" s="49" t="s">
        <v>2003</v>
      </c>
      <c r="B456" s="49" t="s">
        <v>245</v>
      </c>
      <c r="C456" s="50" t="s">
        <v>1886</v>
      </c>
      <c r="D456" s="50" t="s">
        <v>2004</v>
      </c>
      <c r="E456" s="50" t="s">
        <v>2005</v>
      </c>
      <c r="F456" s="49" t="s">
        <v>173</v>
      </c>
      <c r="G456" s="49" t="n">
        <v>38</v>
      </c>
      <c r="H456" s="50" t="s">
        <v>258</v>
      </c>
      <c r="I456" s="50" t="s">
        <v>346</v>
      </c>
      <c r="J456" s="50" t="s">
        <v>260</v>
      </c>
      <c r="K456" s="49" t="s">
        <v>239</v>
      </c>
      <c r="L456" s="51" t="n">
        <v>8999999</v>
      </c>
      <c r="M456" s="49" t="s">
        <v>196</v>
      </c>
      <c r="N456" s="49" t="s">
        <v>209</v>
      </c>
      <c r="O456" s="49" t="s">
        <v>210</v>
      </c>
      <c r="P456" s="50" t="s">
        <v>211</v>
      </c>
      <c r="Q456" s="49" t="s">
        <v>182</v>
      </c>
      <c r="R456" s="49" t="s">
        <v>231</v>
      </c>
      <c r="S456" s="49" t="n">
        <v>100</v>
      </c>
      <c r="T456" s="49" t="n">
        <v>1</v>
      </c>
      <c r="U456" s="49" t="n">
        <v>30</v>
      </c>
      <c r="V456" s="49" t="s">
        <v>184</v>
      </c>
      <c r="W456" s="49" t="n">
        <v>5</v>
      </c>
      <c r="X456" s="49" t="s">
        <v>222</v>
      </c>
    </row>
    <row r="457" customFormat="false" ht="15" hidden="false" customHeight="true" outlineLevel="0" collapsed="false">
      <c r="A457" s="52" t="s">
        <v>2006</v>
      </c>
      <c r="B457" s="52" t="s">
        <v>467</v>
      </c>
      <c r="C457" s="53" t="s">
        <v>1256</v>
      </c>
      <c r="D457" s="53" t="s">
        <v>2007</v>
      </c>
      <c r="E457" s="53" t="s">
        <v>2008</v>
      </c>
      <c r="F457" s="52" t="s">
        <v>191</v>
      </c>
      <c r="G457" s="52" t="n">
        <v>52</v>
      </c>
      <c r="H457" s="53" t="s">
        <v>207</v>
      </c>
      <c r="I457" s="53" t="s">
        <v>175</v>
      </c>
      <c r="J457" s="53" t="s">
        <v>219</v>
      </c>
      <c r="K457" s="52" t="s">
        <v>195</v>
      </c>
      <c r="L457" s="54" t="n">
        <v>11249999</v>
      </c>
      <c r="M457" s="52" t="s">
        <v>178</v>
      </c>
      <c r="N457" s="52" t="s">
        <v>388</v>
      </c>
      <c r="O457" s="52" t="s">
        <v>210</v>
      </c>
      <c r="P457" s="53" t="s">
        <v>211</v>
      </c>
      <c r="Q457" s="52" t="s">
        <v>182</v>
      </c>
      <c r="R457" s="52" t="s">
        <v>183</v>
      </c>
      <c r="S457" s="52" t="n">
        <v>25</v>
      </c>
      <c r="T457" s="52" t="n">
        <v>0</v>
      </c>
      <c r="U457" s="52" t="n">
        <v>3</v>
      </c>
      <c r="V457" s="52" t="s">
        <v>184</v>
      </c>
      <c r="W457" s="52" t="n">
        <v>4</v>
      </c>
      <c r="X457" s="52" t="s">
        <v>274</v>
      </c>
    </row>
    <row r="458" customFormat="false" ht="15" hidden="false" customHeight="true" outlineLevel="0" collapsed="false">
      <c r="A458" s="49" t="s">
        <v>2009</v>
      </c>
      <c r="B458" s="49" t="s">
        <v>413</v>
      </c>
      <c r="C458" s="50" t="s">
        <v>2010</v>
      </c>
      <c r="D458" s="50" t="s">
        <v>2011</v>
      </c>
      <c r="E458" s="50" t="s">
        <v>2012</v>
      </c>
      <c r="F458" s="49" t="s">
        <v>173</v>
      </c>
      <c r="G458" s="49" t="n">
        <v>34</v>
      </c>
      <c r="H458" s="50" t="s">
        <v>363</v>
      </c>
      <c r="I458" s="50" t="s">
        <v>346</v>
      </c>
      <c r="J458" s="50" t="s">
        <v>251</v>
      </c>
      <c r="K458" s="49" t="s">
        <v>373</v>
      </c>
      <c r="L458" s="51" t="n">
        <v>4499999</v>
      </c>
      <c r="M458" s="49" t="s">
        <v>220</v>
      </c>
      <c r="N458" s="49" t="s">
        <v>209</v>
      </c>
      <c r="O458" s="49" t="s">
        <v>268</v>
      </c>
      <c r="P458" s="50" t="s">
        <v>211</v>
      </c>
      <c r="Q458" s="49" t="s">
        <v>182</v>
      </c>
      <c r="R458" s="49" t="s">
        <v>212</v>
      </c>
      <c r="S458" s="49" t="n">
        <v>95</v>
      </c>
      <c r="T458" s="49" t="n">
        <v>1</v>
      </c>
      <c r="U458" s="49" t="n">
        <v>2</v>
      </c>
      <c r="V458" s="49" t="s">
        <v>232</v>
      </c>
      <c r="W458" s="49" t="n">
        <v>3</v>
      </c>
      <c r="X458" s="49" t="s">
        <v>298</v>
      </c>
    </row>
    <row r="459" customFormat="false" ht="15" hidden="false" customHeight="true" outlineLevel="0" collapsed="false">
      <c r="A459" s="52" t="s">
        <v>2013</v>
      </c>
      <c r="B459" s="52" t="s">
        <v>353</v>
      </c>
      <c r="C459" s="53" t="s">
        <v>1385</v>
      </c>
      <c r="D459" s="53" t="s">
        <v>2014</v>
      </c>
      <c r="E459" s="53" t="s">
        <v>2015</v>
      </c>
      <c r="F459" s="52" t="s">
        <v>173</v>
      </c>
      <c r="G459" s="52" t="n">
        <v>35</v>
      </c>
      <c r="H459" s="53" t="s">
        <v>406</v>
      </c>
      <c r="I459" s="53" t="s">
        <v>250</v>
      </c>
      <c r="J459" s="53" t="s">
        <v>251</v>
      </c>
      <c r="K459" s="52" t="s">
        <v>373</v>
      </c>
      <c r="L459" s="54" t="n">
        <v>4499999</v>
      </c>
      <c r="M459" s="52" t="s">
        <v>178</v>
      </c>
      <c r="N459" s="52" t="s">
        <v>240</v>
      </c>
      <c r="O459" s="52" t="s">
        <v>268</v>
      </c>
      <c r="P459" s="53" t="s">
        <v>211</v>
      </c>
      <c r="Q459" s="52" t="s">
        <v>230</v>
      </c>
      <c r="R459" s="52" t="s">
        <v>183</v>
      </c>
      <c r="S459" s="52" t="n">
        <v>95</v>
      </c>
      <c r="T459" s="52" t="n">
        <v>2</v>
      </c>
      <c r="U459" s="52" t="n">
        <v>7</v>
      </c>
      <c r="V459" s="52" t="s">
        <v>200</v>
      </c>
      <c r="W459" s="52" t="n">
        <v>1</v>
      </c>
      <c r="X459" s="52" t="s">
        <v>274</v>
      </c>
    </row>
    <row r="460" customFormat="false" ht="15" hidden="false" customHeight="true" outlineLevel="0" collapsed="false">
      <c r="A460" s="49" t="s">
        <v>2016</v>
      </c>
      <c r="B460" s="49" t="s">
        <v>600</v>
      </c>
      <c r="C460" s="50" t="s">
        <v>2017</v>
      </c>
      <c r="D460" s="50" t="s">
        <v>2018</v>
      </c>
      <c r="E460" s="50" t="s">
        <v>2019</v>
      </c>
      <c r="F460" s="49" t="s">
        <v>173</v>
      </c>
      <c r="G460" s="49" t="n">
        <v>34</v>
      </c>
      <c r="H460" s="50" t="s">
        <v>258</v>
      </c>
      <c r="I460" s="50" t="s">
        <v>175</v>
      </c>
      <c r="J460" s="50" t="s">
        <v>251</v>
      </c>
      <c r="K460" s="49" t="s">
        <v>195</v>
      </c>
      <c r="L460" s="51" t="n">
        <v>11249999</v>
      </c>
      <c r="M460" s="49" t="s">
        <v>178</v>
      </c>
      <c r="N460" s="49" t="s">
        <v>388</v>
      </c>
      <c r="O460" s="49" t="s">
        <v>268</v>
      </c>
      <c r="P460" s="50" t="s">
        <v>241</v>
      </c>
      <c r="Q460" s="49" t="s">
        <v>182</v>
      </c>
      <c r="R460" s="49" t="s">
        <v>199</v>
      </c>
      <c r="S460" s="49" t="n">
        <v>0</v>
      </c>
      <c r="T460" s="49" t="n">
        <v>0</v>
      </c>
      <c r="U460" s="49" t="n">
        <v>2</v>
      </c>
      <c r="V460" s="49" t="s">
        <v>200</v>
      </c>
      <c r="W460" s="49" t="n">
        <v>3</v>
      </c>
      <c r="X460" s="49" t="s">
        <v>243</v>
      </c>
    </row>
    <row r="461" customFormat="false" ht="15" hidden="false" customHeight="true" outlineLevel="0" collapsed="false">
      <c r="A461" s="52" t="s">
        <v>2020</v>
      </c>
      <c r="B461" s="52" t="s">
        <v>359</v>
      </c>
      <c r="C461" s="53" t="s">
        <v>2021</v>
      </c>
      <c r="D461" s="53" t="s">
        <v>2022</v>
      </c>
      <c r="E461" s="53" t="s">
        <v>2023</v>
      </c>
      <c r="F461" s="52" t="s">
        <v>173</v>
      </c>
      <c r="G461" s="52" t="n">
        <v>34</v>
      </c>
      <c r="H461" s="53" t="s">
        <v>174</v>
      </c>
      <c r="I461" s="53" t="s">
        <v>291</v>
      </c>
      <c r="J461" s="53" t="s">
        <v>251</v>
      </c>
      <c r="K461" s="52" t="s">
        <v>195</v>
      </c>
      <c r="L461" s="54" t="n">
        <v>11249999</v>
      </c>
      <c r="M461" s="52" t="s">
        <v>178</v>
      </c>
      <c r="N461" s="52" t="s">
        <v>209</v>
      </c>
      <c r="O461" s="52" t="s">
        <v>210</v>
      </c>
      <c r="P461" s="53" t="s">
        <v>320</v>
      </c>
      <c r="Q461" s="52" t="s">
        <v>368</v>
      </c>
      <c r="R461" s="52" t="s">
        <v>183</v>
      </c>
      <c r="S461" s="52" t="n">
        <v>0</v>
      </c>
      <c r="T461" s="52" t="n">
        <v>1</v>
      </c>
      <c r="U461" s="52" t="n">
        <v>1</v>
      </c>
      <c r="V461" s="52" t="s">
        <v>184</v>
      </c>
      <c r="W461" s="52" t="n">
        <v>4</v>
      </c>
      <c r="X461" s="52" t="s">
        <v>280</v>
      </c>
    </row>
    <row r="462" customFormat="false" ht="15" hidden="false" customHeight="true" outlineLevel="0" collapsed="false">
      <c r="A462" s="49" t="s">
        <v>2024</v>
      </c>
      <c r="B462" s="49" t="s">
        <v>322</v>
      </c>
      <c r="C462" s="50" t="s">
        <v>2025</v>
      </c>
      <c r="D462" s="50" t="s">
        <v>2026</v>
      </c>
      <c r="E462" s="50" t="s">
        <v>2027</v>
      </c>
      <c r="F462" s="49" t="s">
        <v>173</v>
      </c>
      <c r="G462" s="49" t="n">
        <v>50</v>
      </c>
      <c r="H462" s="50" t="s">
        <v>207</v>
      </c>
      <c r="I462" s="50" t="s">
        <v>291</v>
      </c>
      <c r="J462" s="50" t="s">
        <v>219</v>
      </c>
      <c r="K462" s="49" t="s">
        <v>373</v>
      </c>
      <c r="L462" s="51" t="n">
        <v>4499999</v>
      </c>
      <c r="M462" s="49" t="s">
        <v>178</v>
      </c>
      <c r="N462" s="49" t="s">
        <v>240</v>
      </c>
      <c r="O462" s="49" t="s">
        <v>221</v>
      </c>
      <c r="P462" s="50" t="s">
        <v>211</v>
      </c>
      <c r="Q462" s="49" t="s">
        <v>230</v>
      </c>
      <c r="R462" s="49" t="s">
        <v>212</v>
      </c>
      <c r="S462" s="49" t="n">
        <v>50</v>
      </c>
      <c r="T462" s="49" t="n">
        <v>0</v>
      </c>
      <c r="U462" s="49" t="n">
        <v>1</v>
      </c>
      <c r="V462" s="49" t="s">
        <v>292</v>
      </c>
      <c r="W462" s="49" t="n">
        <v>2</v>
      </c>
      <c r="X462" s="49" t="s">
        <v>243</v>
      </c>
    </row>
    <row r="463" customFormat="false" ht="15" hidden="false" customHeight="true" outlineLevel="0" collapsed="false">
      <c r="A463" s="52" t="s">
        <v>2028</v>
      </c>
      <c r="B463" s="52" t="s">
        <v>353</v>
      </c>
      <c r="C463" s="53" t="s">
        <v>1597</v>
      </c>
      <c r="D463" s="53" t="s">
        <v>2029</v>
      </c>
      <c r="E463" s="53" t="s">
        <v>2030</v>
      </c>
      <c r="F463" s="52" t="s">
        <v>173</v>
      </c>
      <c r="G463" s="52" t="n">
        <v>38</v>
      </c>
      <c r="H463" s="53" t="s">
        <v>192</v>
      </c>
      <c r="I463" s="53" t="s">
        <v>250</v>
      </c>
      <c r="J463" s="53" t="s">
        <v>260</v>
      </c>
      <c r="K463" s="52" t="s">
        <v>177</v>
      </c>
      <c r="L463" s="54" t="n">
        <v>6999999</v>
      </c>
      <c r="M463" s="52" t="s">
        <v>178</v>
      </c>
      <c r="N463" s="52" t="s">
        <v>179</v>
      </c>
      <c r="O463" s="52" t="s">
        <v>210</v>
      </c>
      <c r="P463" s="53" t="s">
        <v>211</v>
      </c>
      <c r="Q463" s="52" t="s">
        <v>182</v>
      </c>
      <c r="R463" s="52" t="s">
        <v>212</v>
      </c>
      <c r="S463" s="52" t="n">
        <v>0</v>
      </c>
      <c r="T463" s="52" t="n">
        <v>1</v>
      </c>
      <c r="U463" s="52" t="n">
        <v>2</v>
      </c>
      <c r="V463" s="52" t="s">
        <v>184</v>
      </c>
      <c r="W463" s="52" t="n">
        <v>1</v>
      </c>
      <c r="X463" s="52" t="s">
        <v>243</v>
      </c>
    </row>
    <row r="464" customFormat="false" ht="15" hidden="false" customHeight="true" outlineLevel="0" collapsed="false">
      <c r="A464" s="49" t="s">
        <v>2031</v>
      </c>
      <c r="B464" s="49" t="s">
        <v>282</v>
      </c>
      <c r="C464" s="50" t="s">
        <v>2032</v>
      </c>
      <c r="D464" s="50" t="s">
        <v>2033</v>
      </c>
      <c r="E464" s="50" t="s">
        <v>2034</v>
      </c>
      <c r="F464" s="49" t="s">
        <v>173</v>
      </c>
      <c r="G464" s="49" t="n">
        <v>34</v>
      </c>
      <c r="H464" s="50" t="s">
        <v>258</v>
      </c>
      <c r="I464" s="50" t="s">
        <v>250</v>
      </c>
      <c r="J464" s="50" t="s">
        <v>228</v>
      </c>
      <c r="K464" s="49" t="s">
        <v>177</v>
      </c>
      <c r="L464" s="51" t="n">
        <v>6999999</v>
      </c>
      <c r="M464" s="49" t="s">
        <v>178</v>
      </c>
      <c r="N464" s="49" t="s">
        <v>179</v>
      </c>
      <c r="O464" s="49" t="s">
        <v>268</v>
      </c>
      <c r="P464" s="50" t="s">
        <v>252</v>
      </c>
      <c r="Q464" s="49" t="s">
        <v>182</v>
      </c>
      <c r="R464" s="49" t="s">
        <v>183</v>
      </c>
      <c r="S464" s="49" t="n">
        <v>50</v>
      </c>
      <c r="T464" s="49" t="n">
        <v>0</v>
      </c>
      <c r="U464" s="49" t="n">
        <v>2</v>
      </c>
      <c r="V464" s="49" t="s">
        <v>200</v>
      </c>
      <c r="W464" s="49" t="n">
        <v>5</v>
      </c>
      <c r="X464" s="49" t="s">
        <v>185</v>
      </c>
    </row>
    <row r="465" customFormat="false" ht="15" hidden="false" customHeight="true" outlineLevel="0" collapsed="false">
      <c r="A465" s="52" t="s">
        <v>2035</v>
      </c>
      <c r="B465" s="52" t="s">
        <v>254</v>
      </c>
      <c r="C465" s="53" t="s">
        <v>1686</v>
      </c>
      <c r="D465" s="53" t="s">
        <v>2036</v>
      </c>
      <c r="E465" s="53" t="s">
        <v>2037</v>
      </c>
      <c r="F465" s="52" t="s">
        <v>173</v>
      </c>
      <c r="G465" s="52" t="n">
        <v>34</v>
      </c>
      <c r="H465" s="53" t="s">
        <v>192</v>
      </c>
      <c r="I465" s="53" t="s">
        <v>218</v>
      </c>
      <c r="J465" s="53" t="s">
        <v>251</v>
      </c>
      <c r="K465" s="52" t="s">
        <v>239</v>
      </c>
      <c r="L465" s="54" t="n">
        <v>8999999</v>
      </c>
      <c r="M465" s="52" t="s">
        <v>196</v>
      </c>
      <c r="N465" s="52" t="s">
        <v>240</v>
      </c>
      <c r="O465" s="52" t="s">
        <v>180</v>
      </c>
      <c r="P465" s="53" t="s">
        <v>211</v>
      </c>
      <c r="Q465" s="52" t="s">
        <v>182</v>
      </c>
      <c r="R465" s="52" t="s">
        <v>183</v>
      </c>
      <c r="S465" s="52" t="n">
        <v>0</v>
      </c>
      <c r="T465" s="52" t="n">
        <v>1</v>
      </c>
      <c r="U465" s="52" t="n">
        <v>14</v>
      </c>
      <c r="V465" s="52" t="s">
        <v>232</v>
      </c>
      <c r="W465" s="52" t="n">
        <v>1</v>
      </c>
      <c r="X465" s="52" t="s">
        <v>185</v>
      </c>
    </row>
    <row r="466" customFormat="false" ht="15" hidden="false" customHeight="true" outlineLevel="0" collapsed="false">
      <c r="A466" s="49" t="s">
        <v>2038</v>
      </c>
      <c r="B466" s="49" t="s">
        <v>287</v>
      </c>
      <c r="C466" s="50" t="s">
        <v>360</v>
      </c>
      <c r="D466" s="50" t="s">
        <v>2039</v>
      </c>
      <c r="E466" s="50" t="s">
        <v>2040</v>
      </c>
      <c r="F466" s="49" t="s">
        <v>173</v>
      </c>
      <c r="G466" s="49" t="n">
        <v>27</v>
      </c>
      <c r="H466" s="50" t="s">
        <v>258</v>
      </c>
      <c r="I466" s="50" t="s">
        <v>175</v>
      </c>
      <c r="J466" s="50" t="s">
        <v>176</v>
      </c>
      <c r="K466" s="49" t="s">
        <v>177</v>
      </c>
      <c r="L466" s="51" t="n">
        <v>6999999</v>
      </c>
      <c r="M466" s="49" t="s">
        <v>262</v>
      </c>
      <c r="N466" s="49" t="s">
        <v>112</v>
      </c>
      <c r="O466" s="49" t="s">
        <v>221</v>
      </c>
      <c r="P466" s="50" t="s">
        <v>320</v>
      </c>
      <c r="Q466" s="49" t="s">
        <v>230</v>
      </c>
      <c r="R466" s="49" t="s">
        <v>212</v>
      </c>
      <c r="S466" s="49" t="n">
        <v>50</v>
      </c>
      <c r="T466" s="49" t="n">
        <v>1</v>
      </c>
      <c r="U466" s="49" t="n">
        <v>30</v>
      </c>
      <c r="V466" s="49" t="s">
        <v>232</v>
      </c>
      <c r="W466" s="49" t="n">
        <v>1</v>
      </c>
      <c r="X466" s="49" t="s">
        <v>280</v>
      </c>
    </row>
    <row r="467" customFormat="false" ht="15" hidden="false" customHeight="true" outlineLevel="0" collapsed="false">
      <c r="A467" s="52" t="s">
        <v>2041</v>
      </c>
      <c r="B467" s="52" t="s">
        <v>348</v>
      </c>
      <c r="C467" s="53" t="s">
        <v>1260</v>
      </c>
      <c r="D467" s="53" t="s">
        <v>2042</v>
      </c>
      <c r="E467" s="53" t="s">
        <v>2043</v>
      </c>
      <c r="F467" s="52" t="s">
        <v>173</v>
      </c>
      <c r="G467" s="52" t="n">
        <v>42</v>
      </c>
      <c r="H467" s="53" t="s">
        <v>192</v>
      </c>
      <c r="I467" s="53" t="s">
        <v>326</v>
      </c>
      <c r="J467" s="53" t="s">
        <v>260</v>
      </c>
      <c r="K467" s="52" t="s">
        <v>239</v>
      </c>
      <c r="L467" s="54" t="n">
        <v>8999999</v>
      </c>
      <c r="M467" s="52" t="s">
        <v>178</v>
      </c>
      <c r="N467" s="52" t="s">
        <v>240</v>
      </c>
      <c r="O467" s="52" t="s">
        <v>210</v>
      </c>
      <c r="P467" s="53" t="s">
        <v>252</v>
      </c>
      <c r="Q467" s="52" t="s">
        <v>182</v>
      </c>
      <c r="R467" s="52" t="s">
        <v>212</v>
      </c>
      <c r="S467" s="52" t="n">
        <v>75</v>
      </c>
      <c r="T467" s="52" t="n">
        <v>0</v>
      </c>
      <c r="U467" s="52" t="n">
        <v>3</v>
      </c>
      <c r="V467" s="52" t="s">
        <v>184</v>
      </c>
      <c r="W467" s="52" t="n">
        <v>4</v>
      </c>
      <c r="X467" s="52" t="s">
        <v>243</v>
      </c>
    </row>
    <row r="468" customFormat="false" ht="15" hidden="false" customHeight="true" outlineLevel="0" collapsed="false">
      <c r="A468" s="49" t="s">
        <v>2044</v>
      </c>
      <c r="B468" s="49" t="s">
        <v>282</v>
      </c>
      <c r="C468" s="50" t="s">
        <v>2045</v>
      </c>
      <c r="D468" s="50" t="s">
        <v>2046</v>
      </c>
      <c r="E468" s="50" t="s">
        <v>2047</v>
      </c>
      <c r="F468" s="49" t="s">
        <v>173</v>
      </c>
      <c r="G468" s="49" t="n">
        <v>28</v>
      </c>
      <c r="H468" s="50" t="s">
        <v>258</v>
      </c>
      <c r="I468" s="50" t="s">
        <v>193</v>
      </c>
      <c r="J468" s="50" t="s">
        <v>260</v>
      </c>
      <c r="K468" s="49" t="s">
        <v>177</v>
      </c>
      <c r="L468" s="51" t="n">
        <v>6999999</v>
      </c>
      <c r="M468" s="49" t="s">
        <v>178</v>
      </c>
      <c r="N468" s="49" t="s">
        <v>240</v>
      </c>
      <c r="O468" s="49" t="s">
        <v>197</v>
      </c>
      <c r="P468" s="50" t="s">
        <v>241</v>
      </c>
      <c r="Q468" s="49" t="s">
        <v>182</v>
      </c>
      <c r="R468" s="49" t="s">
        <v>231</v>
      </c>
      <c r="S468" s="49" t="n">
        <v>0</v>
      </c>
      <c r="T468" s="49" t="n">
        <v>1</v>
      </c>
      <c r="U468" s="49" t="n">
        <v>1</v>
      </c>
      <c r="V468" s="49" t="s">
        <v>232</v>
      </c>
      <c r="W468" s="49" t="n">
        <v>2</v>
      </c>
      <c r="X468" s="49" t="s">
        <v>243</v>
      </c>
    </row>
    <row r="469" customFormat="false" ht="15" hidden="false" customHeight="true" outlineLevel="0" collapsed="false">
      <c r="A469" s="52" t="s">
        <v>2048</v>
      </c>
      <c r="B469" s="52" t="s">
        <v>333</v>
      </c>
      <c r="C469" s="53" t="s">
        <v>2049</v>
      </c>
      <c r="D469" s="53" t="s">
        <v>2050</v>
      </c>
      <c r="E469" s="53" t="s">
        <v>2051</v>
      </c>
      <c r="F469" s="52" t="s">
        <v>191</v>
      </c>
      <c r="G469" s="52" t="n">
        <v>30</v>
      </c>
      <c r="H469" s="53" t="s">
        <v>207</v>
      </c>
      <c r="I469" s="53" t="s">
        <v>291</v>
      </c>
      <c r="J469" s="53" t="s">
        <v>194</v>
      </c>
      <c r="K469" s="52" t="s">
        <v>327</v>
      </c>
      <c r="L469" s="54" t="n">
        <v>13750000</v>
      </c>
      <c r="M469" s="52" t="s">
        <v>262</v>
      </c>
      <c r="N469" s="52" t="s">
        <v>209</v>
      </c>
      <c r="O469" s="52" t="s">
        <v>221</v>
      </c>
      <c r="P469" s="53" t="s">
        <v>320</v>
      </c>
      <c r="Q469" s="52" t="s">
        <v>242</v>
      </c>
      <c r="R469" s="52" t="s">
        <v>231</v>
      </c>
      <c r="S469" s="52" t="n">
        <v>0</v>
      </c>
      <c r="T469" s="52" t="n">
        <v>1</v>
      </c>
      <c r="U469" s="52" t="n">
        <v>0</v>
      </c>
      <c r="V469" s="52" t="s">
        <v>200</v>
      </c>
      <c r="W469" s="52" t="n">
        <v>5</v>
      </c>
      <c r="X469" s="52" t="s">
        <v>243</v>
      </c>
    </row>
    <row r="470" customFormat="false" ht="15" hidden="false" customHeight="true" outlineLevel="0" collapsed="false">
      <c r="A470" s="49" t="s">
        <v>2052</v>
      </c>
      <c r="B470" s="49" t="s">
        <v>570</v>
      </c>
      <c r="C470" s="50" t="s">
        <v>724</v>
      </c>
      <c r="D470" s="50" t="s">
        <v>2053</v>
      </c>
      <c r="E470" s="50" t="s">
        <v>2054</v>
      </c>
      <c r="F470" s="49" t="s">
        <v>173</v>
      </c>
      <c r="G470" s="49" t="n">
        <v>34</v>
      </c>
      <c r="H470" s="50" t="s">
        <v>207</v>
      </c>
      <c r="I470" s="50" t="s">
        <v>175</v>
      </c>
      <c r="J470" s="50" t="s">
        <v>251</v>
      </c>
      <c r="K470" s="49" t="s">
        <v>239</v>
      </c>
      <c r="L470" s="51" t="n">
        <v>8999999</v>
      </c>
      <c r="M470" s="49" t="s">
        <v>220</v>
      </c>
      <c r="N470" s="49" t="s">
        <v>209</v>
      </c>
      <c r="O470" s="49" t="s">
        <v>180</v>
      </c>
      <c r="P470" s="50" t="s">
        <v>211</v>
      </c>
      <c r="Q470" s="49" t="s">
        <v>182</v>
      </c>
      <c r="R470" s="49" t="s">
        <v>199</v>
      </c>
      <c r="S470" s="49" t="n">
        <v>50</v>
      </c>
      <c r="T470" s="49" t="n">
        <v>1</v>
      </c>
      <c r="U470" s="49" t="n">
        <v>2</v>
      </c>
      <c r="V470" s="49" t="s">
        <v>184</v>
      </c>
      <c r="W470" s="49" t="n">
        <v>1</v>
      </c>
      <c r="X470" s="49" t="s">
        <v>274</v>
      </c>
    </row>
    <row r="471" customFormat="false" ht="15" hidden="false" customHeight="true" outlineLevel="0" collapsed="false">
      <c r="A471" s="52" t="s">
        <v>2055</v>
      </c>
      <c r="B471" s="52" t="s">
        <v>583</v>
      </c>
      <c r="C471" s="53" t="s">
        <v>696</v>
      </c>
      <c r="D471" s="53" t="s">
        <v>2056</v>
      </c>
      <c r="E471" s="53" t="s">
        <v>2057</v>
      </c>
      <c r="F471" s="52" t="s">
        <v>173</v>
      </c>
      <c r="G471" s="52" t="n">
        <v>39</v>
      </c>
      <c r="H471" s="53" t="s">
        <v>174</v>
      </c>
      <c r="I471" s="53" t="s">
        <v>175</v>
      </c>
      <c r="J471" s="53" t="s">
        <v>251</v>
      </c>
      <c r="K471" s="52" t="s">
        <v>195</v>
      </c>
      <c r="L471" s="54" t="n">
        <v>11249999</v>
      </c>
      <c r="M471" s="52" t="s">
        <v>220</v>
      </c>
      <c r="N471" s="52" t="s">
        <v>240</v>
      </c>
      <c r="O471" s="52" t="s">
        <v>197</v>
      </c>
      <c r="P471" s="53" t="s">
        <v>181</v>
      </c>
      <c r="Q471" s="52" t="s">
        <v>182</v>
      </c>
      <c r="R471" s="52" t="s">
        <v>212</v>
      </c>
      <c r="S471" s="52" t="n">
        <v>100</v>
      </c>
      <c r="T471" s="52" t="n">
        <v>0</v>
      </c>
      <c r="U471" s="52" t="n">
        <v>1</v>
      </c>
      <c r="V471" s="52" t="s">
        <v>232</v>
      </c>
      <c r="W471" s="52" t="n">
        <v>2</v>
      </c>
      <c r="X471" s="52" t="s">
        <v>222</v>
      </c>
    </row>
    <row r="472" customFormat="false" ht="15" hidden="false" customHeight="true" outlineLevel="0" collapsed="false">
      <c r="A472" s="49" t="s">
        <v>2058</v>
      </c>
      <c r="B472" s="49" t="s">
        <v>169</v>
      </c>
      <c r="C472" s="50" t="s">
        <v>1033</v>
      </c>
      <c r="D472" s="50" t="s">
        <v>2059</v>
      </c>
      <c r="E472" s="50" t="s">
        <v>2060</v>
      </c>
      <c r="F472" s="49" t="s">
        <v>173</v>
      </c>
      <c r="G472" s="49" t="n">
        <v>28</v>
      </c>
      <c r="H472" s="50" t="s">
        <v>174</v>
      </c>
      <c r="I472" s="50" t="s">
        <v>291</v>
      </c>
      <c r="J472" s="50" t="s">
        <v>176</v>
      </c>
      <c r="K472" s="49" t="s">
        <v>373</v>
      </c>
      <c r="L472" s="51" t="n">
        <v>4499999</v>
      </c>
      <c r="M472" s="49" t="s">
        <v>262</v>
      </c>
      <c r="N472" s="49" t="s">
        <v>112</v>
      </c>
      <c r="O472" s="49" t="s">
        <v>221</v>
      </c>
      <c r="P472" s="50" t="s">
        <v>198</v>
      </c>
      <c r="Q472" s="49" t="s">
        <v>242</v>
      </c>
      <c r="R472" s="49" t="s">
        <v>183</v>
      </c>
      <c r="S472" s="49" t="n">
        <v>75</v>
      </c>
      <c r="T472" s="49" t="n">
        <v>0</v>
      </c>
      <c r="U472" s="49" t="n">
        <v>5</v>
      </c>
      <c r="V472" s="49" t="s">
        <v>232</v>
      </c>
      <c r="W472" s="49" t="n">
        <v>2</v>
      </c>
      <c r="X472" s="49" t="s">
        <v>274</v>
      </c>
    </row>
    <row r="473" customFormat="false" ht="15" hidden="false" customHeight="true" outlineLevel="0" collapsed="false">
      <c r="A473" s="52" t="s">
        <v>2061</v>
      </c>
      <c r="B473" s="52" t="s">
        <v>322</v>
      </c>
      <c r="C473" s="53" t="s">
        <v>643</v>
      </c>
      <c r="D473" s="53" t="s">
        <v>2062</v>
      </c>
      <c r="E473" s="53" t="s">
        <v>2063</v>
      </c>
      <c r="F473" s="52" t="s">
        <v>173</v>
      </c>
      <c r="G473" s="52" t="n">
        <v>35</v>
      </c>
      <c r="H473" s="53" t="s">
        <v>258</v>
      </c>
      <c r="I473" s="53" t="s">
        <v>218</v>
      </c>
      <c r="J473" s="53" t="s">
        <v>176</v>
      </c>
      <c r="K473" s="52" t="s">
        <v>239</v>
      </c>
      <c r="L473" s="54" t="n">
        <v>8999999</v>
      </c>
      <c r="M473" s="52" t="s">
        <v>178</v>
      </c>
      <c r="N473" s="52" t="s">
        <v>209</v>
      </c>
      <c r="O473" s="52" t="s">
        <v>180</v>
      </c>
      <c r="P473" s="53" t="s">
        <v>198</v>
      </c>
      <c r="Q473" s="52" t="s">
        <v>242</v>
      </c>
      <c r="R473" s="52" t="s">
        <v>199</v>
      </c>
      <c r="S473" s="52" t="n">
        <v>25</v>
      </c>
      <c r="T473" s="52" t="n">
        <v>1</v>
      </c>
      <c r="U473" s="52" t="n">
        <v>1</v>
      </c>
      <c r="V473" s="52" t="s">
        <v>232</v>
      </c>
      <c r="W473" s="52" t="n">
        <v>2</v>
      </c>
      <c r="X473" s="52" t="s">
        <v>298</v>
      </c>
    </row>
    <row r="474" customFormat="false" ht="15" hidden="false" customHeight="true" outlineLevel="0" collapsed="false">
      <c r="A474" s="49" t="s">
        <v>2064</v>
      </c>
      <c r="B474" s="49" t="s">
        <v>294</v>
      </c>
      <c r="C474" s="50" t="s">
        <v>541</v>
      </c>
      <c r="D474" s="50" t="s">
        <v>2065</v>
      </c>
      <c r="E474" s="50" t="s">
        <v>2066</v>
      </c>
      <c r="F474" s="49" t="s">
        <v>173</v>
      </c>
      <c r="G474" s="49" t="n">
        <v>29</v>
      </c>
      <c r="H474" s="50" t="s">
        <v>174</v>
      </c>
      <c r="I474" s="50" t="s">
        <v>291</v>
      </c>
      <c r="J474" s="50" t="s">
        <v>194</v>
      </c>
      <c r="K474" s="49" t="s">
        <v>177</v>
      </c>
      <c r="L474" s="51" t="n">
        <v>6999999</v>
      </c>
      <c r="M474" s="49" t="s">
        <v>178</v>
      </c>
      <c r="N474" s="49" t="s">
        <v>209</v>
      </c>
      <c r="O474" s="49" t="s">
        <v>197</v>
      </c>
      <c r="P474" s="50" t="s">
        <v>273</v>
      </c>
      <c r="Q474" s="49" t="s">
        <v>182</v>
      </c>
      <c r="R474" s="49" t="s">
        <v>183</v>
      </c>
      <c r="S474" s="49" t="n">
        <v>0</v>
      </c>
      <c r="T474" s="49" t="n">
        <v>0</v>
      </c>
      <c r="U474" s="49" t="n">
        <v>2</v>
      </c>
      <c r="V474" s="49" t="s">
        <v>232</v>
      </c>
      <c r="W474" s="49" t="n">
        <v>1</v>
      </c>
      <c r="X474" s="49" t="s">
        <v>185</v>
      </c>
    </row>
    <row r="475" customFormat="false" ht="15" hidden="false" customHeight="true" outlineLevel="0" collapsed="false">
      <c r="A475" s="52" t="s">
        <v>2067</v>
      </c>
      <c r="B475" s="52" t="s">
        <v>342</v>
      </c>
      <c r="C475" s="53" t="s">
        <v>579</v>
      </c>
      <c r="D475" s="53" t="s">
        <v>2068</v>
      </c>
      <c r="E475" s="53" t="s">
        <v>2069</v>
      </c>
      <c r="F475" s="52" t="s">
        <v>173</v>
      </c>
      <c r="G475" s="52" t="n">
        <v>36</v>
      </c>
      <c r="H475" s="53" t="s">
        <v>192</v>
      </c>
      <c r="I475" s="53" t="s">
        <v>175</v>
      </c>
      <c r="J475" s="53" t="s">
        <v>176</v>
      </c>
      <c r="K475" s="52" t="s">
        <v>177</v>
      </c>
      <c r="L475" s="54" t="n">
        <v>6999999</v>
      </c>
      <c r="M475" s="52" t="s">
        <v>178</v>
      </c>
      <c r="N475" s="52" t="s">
        <v>240</v>
      </c>
      <c r="O475" s="52" t="s">
        <v>210</v>
      </c>
      <c r="P475" s="53" t="s">
        <v>273</v>
      </c>
      <c r="Q475" s="52" t="s">
        <v>182</v>
      </c>
      <c r="R475" s="52" t="s">
        <v>183</v>
      </c>
      <c r="S475" s="52" t="n">
        <v>100</v>
      </c>
      <c r="T475" s="52" t="n">
        <v>0</v>
      </c>
      <c r="U475" s="52" t="n">
        <v>30</v>
      </c>
      <c r="V475" s="52" t="s">
        <v>200</v>
      </c>
      <c r="W475" s="52" t="n">
        <v>1</v>
      </c>
      <c r="X475" s="52" t="s">
        <v>222</v>
      </c>
    </row>
    <row r="476" customFormat="false" ht="15" hidden="false" customHeight="true" outlineLevel="0" collapsed="false">
      <c r="A476" s="49" t="s">
        <v>2070</v>
      </c>
      <c r="B476" s="49" t="s">
        <v>333</v>
      </c>
      <c r="C476" s="50" t="s">
        <v>1616</v>
      </c>
      <c r="D476" s="50" t="s">
        <v>2071</v>
      </c>
      <c r="E476" s="50" t="s">
        <v>2072</v>
      </c>
      <c r="F476" s="49" t="s">
        <v>191</v>
      </c>
      <c r="G476" s="49" t="n">
        <v>40</v>
      </c>
      <c r="H476" s="50" t="s">
        <v>217</v>
      </c>
      <c r="I476" s="50" t="s">
        <v>218</v>
      </c>
      <c r="J476" s="50" t="s">
        <v>228</v>
      </c>
      <c r="K476" s="49" t="s">
        <v>327</v>
      </c>
      <c r="L476" s="51" t="n">
        <v>13750000</v>
      </c>
      <c r="M476" s="49" t="s">
        <v>220</v>
      </c>
      <c r="N476" s="49" t="s">
        <v>179</v>
      </c>
      <c r="O476" s="49" t="s">
        <v>210</v>
      </c>
      <c r="P476" s="50" t="s">
        <v>241</v>
      </c>
      <c r="Q476" s="49" t="s">
        <v>230</v>
      </c>
      <c r="R476" s="49" t="s">
        <v>199</v>
      </c>
      <c r="S476" s="49" t="n">
        <v>75</v>
      </c>
      <c r="T476" s="49" t="n">
        <v>0</v>
      </c>
      <c r="U476" s="49" t="n">
        <v>5</v>
      </c>
      <c r="V476" s="49" t="s">
        <v>184</v>
      </c>
      <c r="W476" s="49" t="n">
        <v>1</v>
      </c>
      <c r="X476" s="49" t="s">
        <v>298</v>
      </c>
    </row>
    <row r="477" customFormat="false" ht="15" hidden="false" customHeight="true" outlineLevel="0" collapsed="false">
      <c r="A477" s="52" t="s">
        <v>2073</v>
      </c>
      <c r="B477" s="52" t="s">
        <v>287</v>
      </c>
      <c r="C477" s="53" t="s">
        <v>2074</v>
      </c>
      <c r="D477" s="53" t="s">
        <v>2075</v>
      </c>
      <c r="E477" s="53" t="s">
        <v>2076</v>
      </c>
      <c r="F477" s="52" t="s">
        <v>191</v>
      </c>
      <c r="G477" s="52" t="n">
        <v>39</v>
      </c>
      <c r="H477" s="53" t="s">
        <v>174</v>
      </c>
      <c r="I477" s="53" t="s">
        <v>738</v>
      </c>
      <c r="J477" s="53" t="s">
        <v>228</v>
      </c>
      <c r="K477" s="52" t="s">
        <v>208</v>
      </c>
      <c r="L477" s="54" t="n">
        <v>20000000</v>
      </c>
      <c r="M477" s="52" t="s">
        <v>220</v>
      </c>
      <c r="N477" s="52" t="s">
        <v>240</v>
      </c>
      <c r="O477" s="52" t="s">
        <v>268</v>
      </c>
      <c r="P477" s="53" t="s">
        <v>229</v>
      </c>
      <c r="Q477" s="52" t="s">
        <v>182</v>
      </c>
      <c r="R477" s="52" t="s">
        <v>231</v>
      </c>
      <c r="S477" s="52" t="n">
        <v>50</v>
      </c>
      <c r="T477" s="52" t="n">
        <v>1</v>
      </c>
      <c r="U477" s="52" t="n">
        <v>14</v>
      </c>
      <c r="V477" s="52" t="s">
        <v>200</v>
      </c>
      <c r="W477" s="52" t="n">
        <v>2</v>
      </c>
      <c r="X477" s="52" t="s">
        <v>243</v>
      </c>
    </row>
    <row r="478" customFormat="false" ht="15" hidden="false" customHeight="true" outlineLevel="0" collapsed="false">
      <c r="A478" s="49" t="s">
        <v>2077</v>
      </c>
      <c r="B478" s="49" t="s">
        <v>224</v>
      </c>
      <c r="C478" s="50" t="s">
        <v>2078</v>
      </c>
      <c r="D478" s="50" t="s">
        <v>2079</v>
      </c>
      <c r="E478" s="50" t="s">
        <v>2080</v>
      </c>
      <c r="F478" s="49" t="s">
        <v>173</v>
      </c>
      <c r="G478" s="49" t="n">
        <v>32</v>
      </c>
      <c r="H478" s="50" t="s">
        <v>249</v>
      </c>
      <c r="I478" s="50" t="s">
        <v>175</v>
      </c>
      <c r="J478" s="50" t="s">
        <v>260</v>
      </c>
      <c r="K478" s="49" t="s">
        <v>327</v>
      </c>
      <c r="L478" s="51" t="n">
        <v>13750000</v>
      </c>
      <c r="M478" s="49" t="s">
        <v>178</v>
      </c>
      <c r="N478" s="49" t="s">
        <v>209</v>
      </c>
      <c r="O478" s="49" t="s">
        <v>180</v>
      </c>
      <c r="P478" s="50" t="s">
        <v>320</v>
      </c>
      <c r="Q478" s="49" t="s">
        <v>230</v>
      </c>
      <c r="R478" s="49" t="s">
        <v>183</v>
      </c>
      <c r="S478" s="49" t="n">
        <v>95</v>
      </c>
      <c r="T478" s="49" t="n">
        <v>2</v>
      </c>
      <c r="U478" s="49" t="n">
        <v>5</v>
      </c>
      <c r="V478" s="49" t="s">
        <v>232</v>
      </c>
      <c r="W478" s="49" t="n">
        <v>1</v>
      </c>
      <c r="X478" s="49" t="s">
        <v>263</v>
      </c>
    </row>
    <row r="479" customFormat="false" ht="15" hidden="false" customHeight="true" outlineLevel="0" collapsed="false">
      <c r="A479" s="52" t="s">
        <v>2081</v>
      </c>
      <c r="B479" s="52" t="s">
        <v>529</v>
      </c>
      <c r="C479" s="53" t="s">
        <v>2082</v>
      </c>
      <c r="D479" s="53" t="s">
        <v>2083</v>
      </c>
      <c r="E479" s="53" t="s">
        <v>2084</v>
      </c>
      <c r="F479" s="52" t="s">
        <v>173</v>
      </c>
      <c r="G479" s="52" t="n">
        <v>39</v>
      </c>
      <c r="H479" s="53" t="s">
        <v>217</v>
      </c>
      <c r="I479" s="53" t="s">
        <v>346</v>
      </c>
      <c r="J479" s="53" t="s">
        <v>219</v>
      </c>
      <c r="K479" s="52" t="s">
        <v>195</v>
      </c>
      <c r="L479" s="54" t="n">
        <v>11249999</v>
      </c>
      <c r="M479" s="52" t="s">
        <v>262</v>
      </c>
      <c r="N479" s="52" t="s">
        <v>240</v>
      </c>
      <c r="O479" s="52" t="s">
        <v>268</v>
      </c>
      <c r="P479" s="53" t="s">
        <v>211</v>
      </c>
      <c r="Q479" s="52" t="s">
        <v>182</v>
      </c>
      <c r="R479" s="52" t="s">
        <v>183</v>
      </c>
      <c r="S479" s="52" t="n">
        <v>95</v>
      </c>
      <c r="T479" s="52" t="n">
        <v>0</v>
      </c>
      <c r="U479" s="52" t="n">
        <v>0</v>
      </c>
      <c r="V479" s="52" t="s">
        <v>232</v>
      </c>
      <c r="W479" s="52" t="n">
        <v>1</v>
      </c>
      <c r="X479" s="52" t="s">
        <v>274</v>
      </c>
    </row>
    <row r="480" customFormat="false" ht="15" hidden="false" customHeight="true" outlineLevel="0" collapsed="false">
      <c r="A480" s="49" t="s">
        <v>2085</v>
      </c>
      <c r="B480" s="49" t="s">
        <v>294</v>
      </c>
      <c r="C480" s="50" t="s">
        <v>1583</v>
      </c>
      <c r="D480" s="50" t="s">
        <v>2086</v>
      </c>
      <c r="E480" s="50" t="s">
        <v>2087</v>
      </c>
      <c r="F480" s="49" t="s">
        <v>191</v>
      </c>
      <c r="G480" s="49" t="n">
        <v>36</v>
      </c>
      <c r="H480" s="50" t="s">
        <v>174</v>
      </c>
      <c r="I480" s="50" t="s">
        <v>175</v>
      </c>
      <c r="J480" s="50" t="s">
        <v>228</v>
      </c>
      <c r="K480" s="49" t="s">
        <v>195</v>
      </c>
      <c r="L480" s="51" t="n">
        <v>11249999</v>
      </c>
      <c r="M480" s="49" t="s">
        <v>196</v>
      </c>
      <c r="N480" s="49" t="s">
        <v>209</v>
      </c>
      <c r="O480" s="49" t="s">
        <v>197</v>
      </c>
      <c r="P480" s="50" t="s">
        <v>241</v>
      </c>
      <c r="Q480" s="49" t="s">
        <v>368</v>
      </c>
      <c r="R480" s="49" t="s">
        <v>199</v>
      </c>
      <c r="S480" s="49" t="n">
        <v>0</v>
      </c>
      <c r="T480" s="49" t="n">
        <v>0</v>
      </c>
      <c r="U480" s="49" t="n">
        <v>7</v>
      </c>
      <c r="V480" s="49" t="s">
        <v>200</v>
      </c>
      <c r="W480" s="49" t="n">
        <v>5</v>
      </c>
      <c r="X480" s="49" t="s">
        <v>201</v>
      </c>
    </row>
    <row r="481" customFormat="false" ht="15" hidden="false" customHeight="true" outlineLevel="0" collapsed="false">
      <c r="A481" s="52" t="s">
        <v>2088</v>
      </c>
      <c r="B481" s="52" t="s">
        <v>379</v>
      </c>
      <c r="C481" s="53" t="s">
        <v>2089</v>
      </c>
      <c r="D481" s="53" t="s">
        <v>2090</v>
      </c>
      <c r="E481" s="53" t="s">
        <v>2091</v>
      </c>
      <c r="F481" s="52" t="s">
        <v>191</v>
      </c>
      <c r="G481" s="52" t="n">
        <v>43</v>
      </c>
      <c r="H481" s="53" t="s">
        <v>192</v>
      </c>
      <c r="I481" s="53" t="s">
        <v>175</v>
      </c>
      <c r="J481" s="53" t="s">
        <v>219</v>
      </c>
      <c r="K481" s="52" t="s">
        <v>195</v>
      </c>
      <c r="L481" s="54" t="n">
        <v>11249999</v>
      </c>
      <c r="M481" s="52" t="s">
        <v>178</v>
      </c>
      <c r="N481" s="52" t="s">
        <v>240</v>
      </c>
      <c r="O481" s="52" t="s">
        <v>180</v>
      </c>
      <c r="P481" s="53" t="s">
        <v>320</v>
      </c>
      <c r="Q481" s="52" t="s">
        <v>182</v>
      </c>
      <c r="R481" s="52" t="s">
        <v>183</v>
      </c>
      <c r="S481" s="52" t="n">
        <v>75</v>
      </c>
      <c r="T481" s="52" t="n">
        <v>0</v>
      </c>
      <c r="U481" s="52" t="n">
        <v>14</v>
      </c>
      <c r="V481" s="52" t="s">
        <v>232</v>
      </c>
      <c r="W481" s="52" t="n">
        <v>4</v>
      </c>
      <c r="X481" s="52" t="s">
        <v>243</v>
      </c>
    </row>
    <row r="482" customFormat="false" ht="15" hidden="false" customHeight="true" outlineLevel="0" collapsed="false">
      <c r="A482" s="49" t="s">
        <v>2092</v>
      </c>
      <c r="B482" s="49" t="s">
        <v>353</v>
      </c>
      <c r="C482" s="50" t="s">
        <v>403</v>
      </c>
      <c r="D482" s="50" t="s">
        <v>2093</v>
      </c>
      <c r="E482" s="50" t="s">
        <v>2094</v>
      </c>
      <c r="F482" s="49" t="s">
        <v>173</v>
      </c>
      <c r="G482" s="49" t="n">
        <v>43</v>
      </c>
      <c r="H482" s="50" t="s">
        <v>249</v>
      </c>
      <c r="I482" s="50" t="s">
        <v>175</v>
      </c>
      <c r="J482" s="50" t="s">
        <v>219</v>
      </c>
      <c r="K482" s="49" t="s">
        <v>195</v>
      </c>
      <c r="L482" s="51" t="n">
        <v>11249999</v>
      </c>
      <c r="M482" s="49" t="s">
        <v>196</v>
      </c>
      <c r="N482" s="49" t="s">
        <v>240</v>
      </c>
      <c r="O482" s="49" t="s">
        <v>197</v>
      </c>
      <c r="P482" s="50" t="s">
        <v>252</v>
      </c>
      <c r="Q482" s="49" t="s">
        <v>230</v>
      </c>
      <c r="R482" s="49" t="s">
        <v>183</v>
      </c>
      <c r="S482" s="49" t="n">
        <v>0</v>
      </c>
      <c r="T482" s="49" t="n">
        <v>0</v>
      </c>
      <c r="U482" s="49" t="n">
        <v>5</v>
      </c>
      <c r="V482" s="49" t="s">
        <v>232</v>
      </c>
      <c r="W482" s="49" t="n">
        <v>1</v>
      </c>
      <c r="X482" s="49" t="s">
        <v>243</v>
      </c>
    </row>
    <row r="483" customFormat="false" ht="15" hidden="false" customHeight="true" outlineLevel="0" collapsed="false">
      <c r="A483" s="52" t="s">
        <v>2095</v>
      </c>
      <c r="B483" s="52" t="s">
        <v>276</v>
      </c>
      <c r="C483" s="53" t="s">
        <v>1284</v>
      </c>
      <c r="D483" s="53" t="s">
        <v>2096</v>
      </c>
      <c r="E483" s="53" t="s">
        <v>2097</v>
      </c>
      <c r="F483" s="52" t="s">
        <v>173</v>
      </c>
      <c r="G483" s="52" t="n">
        <v>30</v>
      </c>
      <c r="H483" s="53" t="s">
        <v>666</v>
      </c>
      <c r="I483" s="53" t="s">
        <v>346</v>
      </c>
      <c r="J483" s="53" t="s">
        <v>260</v>
      </c>
      <c r="K483" s="52" t="s">
        <v>239</v>
      </c>
      <c r="L483" s="54" t="n">
        <v>8999999</v>
      </c>
      <c r="M483" s="52" t="s">
        <v>178</v>
      </c>
      <c r="N483" s="52" t="s">
        <v>240</v>
      </c>
      <c r="O483" s="52" t="s">
        <v>197</v>
      </c>
      <c r="P483" s="53" t="s">
        <v>198</v>
      </c>
      <c r="Q483" s="52" t="s">
        <v>182</v>
      </c>
      <c r="R483" s="52" t="s">
        <v>199</v>
      </c>
      <c r="S483" s="52" t="n">
        <v>25</v>
      </c>
      <c r="T483" s="52" t="n">
        <v>0</v>
      </c>
      <c r="U483" s="52" t="n">
        <v>7</v>
      </c>
      <c r="V483" s="52" t="s">
        <v>232</v>
      </c>
      <c r="W483" s="52" t="n">
        <v>4</v>
      </c>
      <c r="X483" s="52" t="s">
        <v>185</v>
      </c>
    </row>
    <row r="484" customFormat="false" ht="15" hidden="false" customHeight="true" outlineLevel="0" collapsed="false">
      <c r="A484" s="49" t="s">
        <v>2098</v>
      </c>
      <c r="B484" s="49" t="s">
        <v>583</v>
      </c>
      <c r="C484" s="50" t="s">
        <v>1753</v>
      </c>
      <c r="D484" s="50" t="s">
        <v>2099</v>
      </c>
      <c r="E484" s="50" t="s">
        <v>2100</v>
      </c>
      <c r="F484" s="49" t="s">
        <v>173</v>
      </c>
      <c r="G484" s="49" t="n">
        <v>46</v>
      </c>
      <c r="H484" s="50" t="s">
        <v>174</v>
      </c>
      <c r="I484" s="50" t="s">
        <v>175</v>
      </c>
      <c r="J484" s="50" t="s">
        <v>176</v>
      </c>
      <c r="K484" s="49" t="s">
        <v>373</v>
      </c>
      <c r="L484" s="51" t="n">
        <v>4499999</v>
      </c>
      <c r="M484" s="49" t="s">
        <v>196</v>
      </c>
      <c r="N484" s="49" t="s">
        <v>179</v>
      </c>
      <c r="O484" s="49" t="s">
        <v>210</v>
      </c>
      <c r="P484" s="50" t="s">
        <v>273</v>
      </c>
      <c r="Q484" s="49" t="s">
        <v>242</v>
      </c>
      <c r="R484" s="49" t="s">
        <v>199</v>
      </c>
      <c r="S484" s="49" t="n">
        <v>75</v>
      </c>
      <c r="T484" s="49" t="n">
        <v>1</v>
      </c>
      <c r="U484" s="49" t="n">
        <v>5</v>
      </c>
      <c r="V484" s="49" t="s">
        <v>232</v>
      </c>
      <c r="W484" s="49" t="n">
        <v>2</v>
      </c>
      <c r="X484" s="49" t="s">
        <v>274</v>
      </c>
    </row>
    <row r="485" customFormat="false" ht="15" hidden="false" customHeight="true" outlineLevel="0" collapsed="false">
      <c r="A485" s="52" t="s">
        <v>2101</v>
      </c>
      <c r="B485" s="52" t="s">
        <v>245</v>
      </c>
      <c r="C485" s="53" t="s">
        <v>2102</v>
      </c>
      <c r="D485" s="53" t="s">
        <v>2103</v>
      </c>
      <c r="E485" s="53" t="s">
        <v>2104</v>
      </c>
      <c r="F485" s="52" t="s">
        <v>173</v>
      </c>
      <c r="G485" s="52" t="n">
        <v>49</v>
      </c>
      <c r="H485" s="53" t="s">
        <v>258</v>
      </c>
      <c r="I485" s="53" t="s">
        <v>250</v>
      </c>
      <c r="J485" s="53" t="s">
        <v>176</v>
      </c>
      <c r="K485" s="52" t="s">
        <v>208</v>
      </c>
      <c r="L485" s="54" t="n">
        <v>20000000</v>
      </c>
      <c r="M485" s="52" t="s">
        <v>220</v>
      </c>
      <c r="N485" s="52" t="s">
        <v>112</v>
      </c>
      <c r="O485" s="52" t="s">
        <v>197</v>
      </c>
      <c r="P485" s="53" t="s">
        <v>211</v>
      </c>
      <c r="Q485" s="52" t="s">
        <v>230</v>
      </c>
      <c r="R485" s="52" t="s">
        <v>212</v>
      </c>
      <c r="S485" s="52" t="n">
        <v>0</v>
      </c>
      <c r="T485" s="52" t="n">
        <v>0</v>
      </c>
      <c r="U485" s="52" t="n">
        <v>14</v>
      </c>
      <c r="V485" s="52" t="s">
        <v>184</v>
      </c>
      <c r="W485" s="52" t="n">
        <v>2</v>
      </c>
      <c r="X485" s="52" t="s">
        <v>274</v>
      </c>
    </row>
    <row r="486" customFormat="false" ht="15" hidden="false" customHeight="true" outlineLevel="0" collapsed="false">
      <c r="A486" s="49" t="s">
        <v>2105</v>
      </c>
      <c r="B486" s="49" t="s">
        <v>408</v>
      </c>
      <c r="C486" s="50" t="s">
        <v>1123</v>
      </c>
      <c r="D486" s="50" t="s">
        <v>2106</v>
      </c>
      <c r="E486" s="50" t="s">
        <v>2107</v>
      </c>
      <c r="F486" s="49" t="s">
        <v>173</v>
      </c>
      <c r="G486" s="49" t="n">
        <v>53</v>
      </c>
      <c r="H486" s="50" t="s">
        <v>174</v>
      </c>
      <c r="I486" s="50" t="s">
        <v>218</v>
      </c>
      <c r="J486" s="50" t="s">
        <v>194</v>
      </c>
      <c r="K486" s="49" t="s">
        <v>177</v>
      </c>
      <c r="L486" s="51" t="n">
        <v>6999999</v>
      </c>
      <c r="M486" s="49" t="s">
        <v>178</v>
      </c>
      <c r="N486" s="49" t="s">
        <v>209</v>
      </c>
      <c r="O486" s="49" t="s">
        <v>221</v>
      </c>
      <c r="P486" s="50" t="s">
        <v>211</v>
      </c>
      <c r="Q486" s="49" t="s">
        <v>182</v>
      </c>
      <c r="R486" s="49" t="s">
        <v>199</v>
      </c>
      <c r="S486" s="49" t="n">
        <v>95</v>
      </c>
      <c r="T486" s="49" t="n">
        <v>1</v>
      </c>
      <c r="U486" s="49" t="n">
        <v>14</v>
      </c>
      <c r="V486" s="49" t="s">
        <v>232</v>
      </c>
      <c r="W486" s="49" t="n">
        <v>5</v>
      </c>
      <c r="X486" s="49" t="s">
        <v>280</v>
      </c>
    </row>
    <row r="487" customFormat="false" ht="15" hidden="false" customHeight="true" outlineLevel="0" collapsed="false">
      <c r="A487" s="52" t="s">
        <v>2108</v>
      </c>
      <c r="B487" s="52" t="s">
        <v>254</v>
      </c>
      <c r="C487" s="53" t="s">
        <v>1315</v>
      </c>
      <c r="D487" s="53" t="s">
        <v>2109</v>
      </c>
      <c r="E487" s="53" t="s">
        <v>2110</v>
      </c>
      <c r="F487" s="52" t="s">
        <v>173</v>
      </c>
      <c r="G487" s="52" t="n">
        <v>42</v>
      </c>
      <c r="H487" s="53" t="s">
        <v>406</v>
      </c>
      <c r="I487" s="53" t="s">
        <v>291</v>
      </c>
      <c r="J487" s="53" t="s">
        <v>251</v>
      </c>
      <c r="K487" s="52" t="s">
        <v>195</v>
      </c>
      <c r="L487" s="54" t="n">
        <v>11249999</v>
      </c>
      <c r="M487" s="52" t="s">
        <v>220</v>
      </c>
      <c r="N487" s="52" t="s">
        <v>209</v>
      </c>
      <c r="O487" s="52" t="s">
        <v>210</v>
      </c>
      <c r="P487" s="53" t="s">
        <v>320</v>
      </c>
      <c r="Q487" s="52" t="s">
        <v>230</v>
      </c>
      <c r="R487" s="52" t="s">
        <v>183</v>
      </c>
      <c r="S487" s="52" t="n">
        <v>25</v>
      </c>
      <c r="T487" s="52" t="n">
        <v>0</v>
      </c>
      <c r="U487" s="52" t="n">
        <v>1</v>
      </c>
      <c r="V487" s="52" t="s">
        <v>232</v>
      </c>
      <c r="W487" s="52" t="n">
        <v>1</v>
      </c>
      <c r="X487" s="52" t="s">
        <v>280</v>
      </c>
    </row>
    <row r="488" customFormat="false" ht="15" hidden="false" customHeight="true" outlineLevel="0" collapsed="false">
      <c r="A488" s="49" t="s">
        <v>2111</v>
      </c>
      <c r="B488" s="49" t="s">
        <v>529</v>
      </c>
      <c r="C488" s="50" t="s">
        <v>1091</v>
      </c>
      <c r="D488" s="50" t="s">
        <v>2112</v>
      </c>
      <c r="E488" s="50" t="s">
        <v>2113</v>
      </c>
      <c r="F488" s="49" t="s">
        <v>173</v>
      </c>
      <c r="G488" s="49" t="n">
        <v>33</v>
      </c>
      <c r="H488" s="50" t="s">
        <v>249</v>
      </c>
      <c r="I488" s="50" t="s">
        <v>218</v>
      </c>
      <c r="J488" s="50" t="s">
        <v>194</v>
      </c>
      <c r="K488" s="49" t="s">
        <v>239</v>
      </c>
      <c r="L488" s="51" t="n">
        <v>8999999</v>
      </c>
      <c r="M488" s="49" t="s">
        <v>196</v>
      </c>
      <c r="N488" s="49" t="s">
        <v>112</v>
      </c>
      <c r="O488" s="49" t="s">
        <v>210</v>
      </c>
      <c r="P488" s="50" t="s">
        <v>229</v>
      </c>
      <c r="Q488" s="49" t="s">
        <v>230</v>
      </c>
      <c r="R488" s="49" t="s">
        <v>183</v>
      </c>
      <c r="S488" s="49" t="n">
        <v>25</v>
      </c>
      <c r="T488" s="49" t="n">
        <v>0</v>
      </c>
      <c r="U488" s="49" t="n">
        <v>0</v>
      </c>
      <c r="V488" s="49" t="s">
        <v>292</v>
      </c>
      <c r="W488" s="49" t="n">
        <v>3</v>
      </c>
      <c r="X488" s="49" t="s">
        <v>357</v>
      </c>
    </row>
    <row r="489" customFormat="false" ht="15" hidden="false" customHeight="true" outlineLevel="0" collapsed="false">
      <c r="A489" s="52" t="s">
        <v>2114</v>
      </c>
      <c r="B489" s="52" t="s">
        <v>379</v>
      </c>
      <c r="C489" s="53" t="s">
        <v>1674</v>
      </c>
      <c r="D489" s="53" t="s">
        <v>2115</v>
      </c>
      <c r="E489" s="53" t="s">
        <v>2116</v>
      </c>
      <c r="F489" s="52" t="s">
        <v>173</v>
      </c>
      <c r="G489" s="52" t="n">
        <v>34</v>
      </c>
      <c r="H489" s="53" t="s">
        <v>174</v>
      </c>
      <c r="I489" s="53" t="s">
        <v>346</v>
      </c>
      <c r="J489" s="53" t="s">
        <v>228</v>
      </c>
      <c r="K489" s="52" t="s">
        <v>177</v>
      </c>
      <c r="L489" s="54" t="n">
        <v>6999999</v>
      </c>
      <c r="M489" s="52" t="s">
        <v>196</v>
      </c>
      <c r="N489" s="52" t="s">
        <v>179</v>
      </c>
      <c r="O489" s="52" t="s">
        <v>221</v>
      </c>
      <c r="P489" s="53" t="s">
        <v>252</v>
      </c>
      <c r="Q489" s="52" t="s">
        <v>368</v>
      </c>
      <c r="R489" s="52" t="s">
        <v>212</v>
      </c>
      <c r="S489" s="52" t="n">
        <v>95</v>
      </c>
      <c r="T489" s="52" t="n">
        <v>0</v>
      </c>
      <c r="U489" s="52" t="n">
        <v>1</v>
      </c>
      <c r="V489" s="52" t="s">
        <v>232</v>
      </c>
      <c r="W489" s="52" t="n">
        <v>1</v>
      </c>
      <c r="X489" s="52" t="s">
        <v>280</v>
      </c>
    </row>
    <row r="490" customFormat="false" ht="15" hidden="false" customHeight="true" outlineLevel="0" collapsed="false">
      <c r="A490" s="49" t="s">
        <v>2117</v>
      </c>
      <c r="B490" s="49" t="s">
        <v>276</v>
      </c>
      <c r="C490" s="50" t="s">
        <v>2118</v>
      </c>
      <c r="D490" s="50" t="s">
        <v>2119</v>
      </c>
      <c r="E490" s="50" t="s">
        <v>2120</v>
      </c>
      <c r="F490" s="49" t="s">
        <v>173</v>
      </c>
      <c r="G490" s="49" t="n">
        <v>47</v>
      </c>
      <c r="H490" s="50" t="s">
        <v>174</v>
      </c>
      <c r="I490" s="50" t="s">
        <v>175</v>
      </c>
      <c r="J490" s="50" t="s">
        <v>176</v>
      </c>
      <c r="K490" s="49" t="s">
        <v>327</v>
      </c>
      <c r="L490" s="51" t="n">
        <v>13750000</v>
      </c>
      <c r="M490" s="49" t="s">
        <v>178</v>
      </c>
      <c r="N490" s="49" t="s">
        <v>112</v>
      </c>
      <c r="O490" s="49" t="s">
        <v>210</v>
      </c>
      <c r="P490" s="50" t="s">
        <v>241</v>
      </c>
      <c r="Q490" s="49" t="s">
        <v>230</v>
      </c>
      <c r="R490" s="49" t="s">
        <v>212</v>
      </c>
      <c r="S490" s="49" t="n">
        <v>75</v>
      </c>
      <c r="T490" s="49" t="n">
        <v>0</v>
      </c>
      <c r="U490" s="49" t="n">
        <v>0</v>
      </c>
      <c r="V490" s="49" t="s">
        <v>200</v>
      </c>
      <c r="W490" s="49" t="n">
        <v>5</v>
      </c>
      <c r="X490" s="49" t="s">
        <v>185</v>
      </c>
    </row>
    <row r="491" customFormat="false" ht="15" hidden="false" customHeight="true" outlineLevel="0" collapsed="false">
      <c r="A491" s="52" t="s">
        <v>2121</v>
      </c>
      <c r="B491" s="52" t="s">
        <v>254</v>
      </c>
      <c r="C491" s="53" t="s">
        <v>2122</v>
      </c>
      <c r="D491" s="53" t="s">
        <v>2123</v>
      </c>
      <c r="E491" s="53" t="s">
        <v>2124</v>
      </c>
      <c r="F491" s="52" t="s">
        <v>173</v>
      </c>
      <c r="G491" s="52" t="n">
        <v>36</v>
      </c>
      <c r="H491" s="53" t="s">
        <v>174</v>
      </c>
      <c r="I491" s="53" t="s">
        <v>175</v>
      </c>
      <c r="J491" s="53" t="s">
        <v>194</v>
      </c>
      <c r="K491" s="52" t="s">
        <v>239</v>
      </c>
      <c r="L491" s="54" t="n">
        <v>8999999</v>
      </c>
      <c r="M491" s="52" t="s">
        <v>196</v>
      </c>
      <c r="N491" s="52" t="s">
        <v>209</v>
      </c>
      <c r="O491" s="52" t="s">
        <v>221</v>
      </c>
      <c r="P491" s="53" t="s">
        <v>252</v>
      </c>
      <c r="Q491" s="52" t="s">
        <v>230</v>
      </c>
      <c r="R491" s="52" t="s">
        <v>183</v>
      </c>
      <c r="S491" s="52" t="n">
        <v>0</v>
      </c>
      <c r="T491" s="52" t="n">
        <v>1</v>
      </c>
      <c r="U491" s="52" t="n">
        <v>1</v>
      </c>
      <c r="V491" s="52" t="s">
        <v>200</v>
      </c>
      <c r="W491" s="52" t="n">
        <v>5</v>
      </c>
      <c r="X491" s="52" t="s">
        <v>243</v>
      </c>
    </row>
    <row r="492" customFormat="false" ht="15" hidden="false" customHeight="true" outlineLevel="0" collapsed="false">
      <c r="A492" s="49" t="s">
        <v>2125</v>
      </c>
      <c r="B492" s="49" t="s">
        <v>529</v>
      </c>
      <c r="C492" s="50" t="s">
        <v>2126</v>
      </c>
      <c r="D492" s="50" t="s">
        <v>2127</v>
      </c>
      <c r="E492" s="50" t="s">
        <v>2128</v>
      </c>
      <c r="F492" s="49" t="s">
        <v>173</v>
      </c>
      <c r="G492" s="49" t="n">
        <v>30</v>
      </c>
      <c r="H492" s="50" t="s">
        <v>174</v>
      </c>
      <c r="I492" s="50" t="s">
        <v>218</v>
      </c>
      <c r="J492" s="50" t="s">
        <v>194</v>
      </c>
      <c r="K492" s="49" t="s">
        <v>327</v>
      </c>
      <c r="L492" s="51" t="n">
        <v>13750000</v>
      </c>
      <c r="M492" s="49" t="s">
        <v>178</v>
      </c>
      <c r="N492" s="49" t="s">
        <v>209</v>
      </c>
      <c r="O492" s="49" t="s">
        <v>268</v>
      </c>
      <c r="P492" s="50" t="s">
        <v>198</v>
      </c>
      <c r="Q492" s="49" t="s">
        <v>182</v>
      </c>
      <c r="R492" s="49" t="s">
        <v>183</v>
      </c>
      <c r="S492" s="49" t="n">
        <v>100</v>
      </c>
      <c r="T492" s="49" t="n">
        <v>0</v>
      </c>
      <c r="U492" s="49" t="n">
        <v>0</v>
      </c>
      <c r="V492" s="49" t="s">
        <v>200</v>
      </c>
      <c r="W492" s="49" t="n">
        <v>1</v>
      </c>
      <c r="X492" s="49" t="s">
        <v>201</v>
      </c>
    </row>
    <row r="493" customFormat="false" ht="15" hidden="false" customHeight="true" outlineLevel="0" collapsed="false">
      <c r="A493" s="52" t="s">
        <v>2129</v>
      </c>
      <c r="B493" s="52" t="s">
        <v>234</v>
      </c>
      <c r="C493" s="53" t="s">
        <v>2130</v>
      </c>
      <c r="D493" s="53" t="s">
        <v>2131</v>
      </c>
      <c r="E493" s="53" t="s">
        <v>2132</v>
      </c>
      <c r="F493" s="52" t="s">
        <v>173</v>
      </c>
      <c r="G493" s="52" t="n">
        <v>54</v>
      </c>
      <c r="H493" s="53" t="s">
        <v>258</v>
      </c>
      <c r="I493" s="53" t="s">
        <v>259</v>
      </c>
      <c r="J493" s="53" t="s">
        <v>194</v>
      </c>
      <c r="K493" s="52" t="s">
        <v>177</v>
      </c>
      <c r="L493" s="54" t="n">
        <v>6999999</v>
      </c>
      <c r="M493" s="52" t="s">
        <v>196</v>
      </c>
      <c r="N493" s="52" t="s">
        <v>209</v>
      </c>
      <c r="O493" s="52" t="s">
        <v>197</v>
      </c>
      <c r="P493" s="53" t="s">
        <v>211</v>
      </c>
      <c r="Q493" s="52" t="s">
        <v>182</v>
      </c>
      <c r="R493" s="52" t="s">
        <v>183</v>
      </c>
      <c r="S493" s="52" t="n">
        <v>0</v>
      </c>
      <c r="T493" s="52" t="n">
        <v>0</v>
      </c>
      <c r="U493" s="52" t="n">
        <v>0</v>
      </c>
      <c r="V493" s="52" t="s">
        <v>232</v>
      </c>
      <c r="W493" s="52" t="n">
        <v>4</v>
      </c>
      <c r="X493" s="52" t="s">
        <v>222</v>
      </c>
    </row>
    <row r="494" customFormat="false" ht="15" hidden="false" customHeight="true" outlineLevel="0" collapsed="false">
      <c r="A494" s="49" t="s">
        <v>2133</v>
      </c>
      <c r="B494" s="49" t="s">
        <v>359</v>
      </c>
      <c r="C494" s="50" t="s">
        <v>2134</v>
      </c>
      <c r="D494" s="50" t="s">
        <v>2135</v>
      </c>
      <c r="E494" s="50" t="s">
        <v>2136</v>
      </c>
      <c r="F494" s="49" t="s">
        <v>191</v>
      </c>
      <c r="G494" s="49" t="n">
        <v>33</v>
      </c>
      <c r="H494" s="50" t="s">
        <v>174</v>
      </c>
      <c r="I494" s="50" t="s">
        <v>218</v>
      </c>
      <c r="J494" s="50" t="s">
        <v>194</v>
      </c>
      <c r="K494" s="49" t="s">
        <v>239</v>
      </c>
      <c r="L494" s="51" t="n">
        <v>8999999</v>
      </c>
      <c r="M494" s="49" t="s">
        <v>178</v>
      </c>
      <c r="N494" s="49" t="s">
        <v>112</v>
      </c>
      <c r="O494" s="49" t="s">
        <v>221</v>
      </c>
      <c r="P494" s="50" t="s">
        <v>229</v>
      </c>
      <c r="Q494" s="49" t="s">
        <v>230</v>
      </c>
      <c r="R494" s="49" t="s">
        <v>231</v>
      </c>
      <c r="S494" s="49" t="n">
        <v>0</v>
      </c>
      <c r="T494" s="49" t="n">
        <v>0</v>
      </c>
      <c r="U494" s="49" t="n">
        <v>2</v>
      </c>
      <c r="V494" s="49" t="s">
        <v>200</v>
      </c>
      <c r="W494" s="49" t="n">
        <v>5</v>
      </c>
      <c r="X494" s="49" t="s">
        <v>243</v>
      </c>
    </row>
    <row r="495" customFormat="false" ht="15" hidden="false" customHeight="true" outlineLevel="0" collapsed="false">
      <c r="A495" s="52" t="s">
        <v>2137</v>
      </c>
      <c r="B495" s="52" t="s">
        <v>408</v>
      </c>
      <c r="C495" s="53" t="s">
        <v>1018</v>
      </c>
      <c r="D495" s="53" t="s">
        <v>2138</v>
      </c>
      <c r="E495" s="53" t="s">
        <v>2139</v>
      </c>
      <c r="F495" s="52" t="s">
        <v>173</v>
      </c>
      <c r="G495" s="52" t="n">
        <v>32</v>
      </c>
      <c r="H495" s="53" t="s">
        <v>258</v>
      </c>
      <c r="I495" s="53" t="s">
        <v>175</v>
      </c>
      <c r="J495" s="53" t="s">
        <v>228</v>
      </c>
      <c r="K495" s="52" t="s">
        <v>177</v>
      </c>
      <c r="L495" s="54" t="n">
        <v>6999999</v>
      </c>
      <c r="M495" s="52" t="s">
        <v>220</v>
      </c>
      <c r="N495" s="52" t="s">
        <v>179</v>
      </c>
      <c r="O495" s="52" t="s">
        <v>210</v>
      </c>
      <c r="P495" s="53" t="s">
        <v>181</v>
      </c>
      <c r="Q495" s="52" t="s">
        <v>230</v>
      </c>
      <c r="R495" s="52" t="s">
        <v>183</v>
      </c>
      <c r="S495" s="52" t="n">
        <v>50</v>
      </c>
      <c r="T495" s="52" t="n">
        <v>0</v>
      </c>
      <c r="U495" s="52" t="n">
        <v>0</v>
      </c>
      <c r="V495" s="52" t="s">
        <v>232</v>
      </c>
      <c r="W495" s="52" t="n">
        <v>3</v>
      </c>
      <c r="X495" s="52" t="s">
        <v>243</v>
      </c>
    </row>
    <row r="496" customFormat="false" ht="15" hidden="false" customHeight="true" outlineLevel="0" collapsed="false">
      <c r="A496" s="49" t="s">
        <v>2140</v>
      </c>
      <c r="B496" s="49" t="s">
        <v>467</v>
      </c>
      <c r="C496" s="50" t="s">
        <v>888</v>
      </c>
      <c r="D496" s="50" t="s">
        <v>2141</v>
      </c>
      <c r="E496" s="50" t="s">
        <v>2142</v>
      </c>
      <c r="F496" s="49" t="s">
        <v>173</v>
      </c>
      <c r="G496" s="49" t="n">
        <v>35</v>
      </c>
      <c r="H496" s="50" t="s">
        <v>174</v>
      </c>
      <c r="I496" s="50" t="s">
        <v>218</v>
      </c>
      <c r="J496" s="50" t="s">
        <v>251</v>
      </c>
      <c r="K496" s="49" t="s">
        <v>373</v>
      </c>
      <c r="L496" s="51" t="n">
        <v>4499999</v>
      </c>
      <c r="M496" s="49" t="s">
        <v>178</v>
      </c>
      <c r="N496" s="49" t="s">
        <v>388</v>
      </c>
      <c r="O496" s="49" t="s">
        <v>221</v>
      </c>
      <c r="P496" s="50" t="s">
        <v>211</v>
      </c>
      <c r="Q496" s="49" t="s">
        <v>182</v>
      </c>
      <c r="R496" s="49" t="s">
        <v>212</v>
      </c>
      <c r="S496" s="49" t="n">
        <v>100</v>
      </c>
      <c r="T496" s="49" t="n">
        <v>0</v>
      </c>
      <c r="U496" s="49" t="n">
        <v>0</v>
      </c>
      <c r="V496" s="49" t="s">
        <v>232</v>
      </c>
      <c r="W496" s="49" t="n">
        <v>1</v>
      </c>
      <c r="X496" s="49" t="s">
        <v>243</v>
      </c>
    </row>
    <row r="497" customFormat="false" ht="15" hidden="false" customHeight="true" outlineLevel="0" collapsed="false">
      <c r="A497" s="52" t="s">
        <v>2143</v>
      </c>
      <c r="B497" s="52" t="s">
        <v>583</v>
      </c>
      <c r="C497" s="53" t="s">
        <v>1350</v>
      </c>
      <c r="D497" s="53" t="s">
        <v>2144</v>
      </c>
      <c r="E497" s="53" t="s">
        <v>2145</v>
      </c>
      <c r="F497" s="52" t="s">
        <v>173</v>
      </c>
      <c r="G497" s="52" t="n">
        <v>31</v>
      </c>
      <c r="H497" s="53" t="s">
        <v>174</v>
      </c>
      <c r="I497" s="53" t="s">
        <v>291</v>
      </c>
      <c r="J497" s="53" t="s">
        <v>176</v>
      </c>
      <c r="K497" s="52" t="s">
        <v>239</v>
      </c>
      <c r="L497" s="54" t="n">
        <v>8999999</v>
      </c>
      <c r="M497" s="52" t="s">
        <v>178</v>
      </c>
      <c r="N497" s="52" t="s">
        <v>240</v>
      </c>
      <c r="O497" s="52" t="s">
        <v>221</v>
      </c>
      <c r="P497" s="53" t="s">
        <v>241</v>
      </c>
      <c r="Q497" s="52" t="s">
        <v>230</v>
      </c>
      <c r="R497" s="52" t="s">
        <v>199</v>
      </c>
      <c r="S497" s="52" t="n">
        <v>75</v>
      </c>
      <c r="T497" s="52" t="n">
        <v>0</v>
      </c>
      <c r="U497" s="52" t="n">
        <v>2</v>
      </c>
      <c r="V497" s="52" t="s">
        <v>232</v>
      </c>
      <c r="W497" s="52" t="n">
        <v>1</v>
      </c>
      <c r="X497" s="52" t="s">
        <v>274</v>
      </c>
    </row>
    <row r="498" customFormat="false" ht="15" hidden="false" customHeight="true" outlineLevel="0" collapsed="false">
      <c r="A498" s="49" t="s">
        <v>2146</v>
      </c>
      <c r="B498" s="49" t="s">
        <v>300</v>
      </c>
      <c r="C498" s="50" t="s">
        <v>533</v>
      </c>
      <c r="D498" s="50" t="s">
        <v>2147</v>
      </c>
      <c r="E498" s="50" t="s">
        <v>2148</v>
      </c>
      <c r="F498" s="49" t="s">
        <v>173</v>
      </c>
      <c r="G498" s="49" t="n">
        <v>44</v>
      </c>
      <c r="H498" s="50" t="s">
        <v>174</v>
      </c>
      <c r="I498" s="50" t="s">
        <v>346</v>
      </c>
      <c r="J498" s="50" t="s">
        <v>194</v>
      </c>
      <c r="K498" s="49" t="s">
        <v>195</v>
      </c>
      <c r="L498" s="51" t="n">
        <v>11249999</v>
      </c>
      <c r="M498" s="49" t="s">
        <v>220</v>
      </c>
      <c r="N498" s="49" t="s">
        <v>209</v>
      </c>
      <c r="O498" s="49" t="s">
        <v>197</v>
      </c>
      <c r="P498" s="50" t="s">
        <v>211</v>
      </c>
      <c r="Q498" s="49" t="s">
        <v>230</v>
      </c>
      <c r="R498" s="49" t="s">
        <v>212</v>
      </c>
      <c r="S498" s="49" t="n">
        <v>0</v>
      </c>
      <c r="T498" s="49" t="n">
        <v>0</v>
      </c>
      <c r="U498" s="49" t="n">
        <v>5</v>
      </c>
      <c r="V498" s="49" t="s">
        <v>200</v>
      </c>
      <c r="W498" s="49" t="n">
        <v>1</v>
      </c>
      <c r="X498" s="49" t="s">
        <v>201</v>
      </c>
    </row>
    <row r="499" customFormat="false" ht="15" hidden="false" customHeight="true" outlineLevel="0" collapsed="false">
      <c r="A499" s="52" t="s">
        <v>2149</v>
      </c>
      <c r="B499" s="52" t="s">
        <v>359</v>
      </c>
      <c r="C499" s="53" t="s">
        <v>2150</v>
      </c>
      <c r="D499" s="53" t="s">
        <v>2151</v>
      </c>
      <c r="E499" s="53" t="s">
        <v>2152</v>
      </c>
      <c r="F499" s="52" t="s">
        <v>191</v>
      </c>
      <c r="G499" s="52" t="n">
        <v>31</v>
      </c>
      <c r="H499" s="53" t="s">
        <v>174</v>
      </c>
      <c r="I499" s="53" t="s">
        <v>291</v>
      </c>
      <c r="J499" s="53" t="s">
        <v>194</v>
      </c>
      <c r="K499" s="52" t="s">
        <v>239</v>
      </c>
      <c r="L499" s="54" t="n">
        <v>8999999</v>
      </c>
      <c r="M499" s="52" t="s">
        <v>196</v>
      </c>
      <c r="N499" s="52" t="s">
        <v>112</v>
      </c>
      <c r="O499" s="52" t="s">
        <v>268</v>
      </c>
      <c r="P499" s="53" t="s">
        <v>320</v>
      </c>
      <c r="Q499" s="52" t="s">
        <v>242</v>
      </c>
      <c r="R499" s="52" t="s">
        <v>212</v>
      </c>
      <c r="S499" s="52" t="n">
        <v>75</v>
      </c>
      <c r="T499" s="52" t="n">
        <v>0</v>
      </c>
      <c r="U499" s="52" t="n">
        <v>2</v>
      </c>
      <c r="V499" s="52" t="s">
        <v>232</v>
      </c>
      <c r="W499" s="52" t="n">
        <v>3</v>
      </c>
      <c r="X499" s="52" t="s">
        <v>298</v>
      </c>
    </row>
    <row r="500" customFormat="false" ht="15" hidden="false" customHeight="true" outlineLevel="0" collapsed="false">
      <c r="A500" s="49" t="s">
        <v>2153</v>
      </c>
      <c r="B500" s="49" t="s">
        <v>583</v>
      </c>
      <c r="C500" s="50" t="s">
        <v>2154</v>
      </c>
      <c r="D500" s="50" t="s">
        <v>2155</v>
      </c>
      <c r="E500" s="50" t="s">
        <v>2156</v>
      </c>
      <c r="F500" s="49" t="s">
        <v>191</v>
      </c>
      <c r="G500" s="49" t="n">
        <v>30</v>
      </c>
      <c r="H500" s="50" t="s">
        <v>258</v>
      </c>
      <c r="I500" s="50" t="s">
        <v>175</v>
      </c>
      <c r="J500" s="50" t="s">
        <v>219</v>
      </c>
      <c r="K500" s="49" t="s">
        <v>195</v>
      </c>
      <c r="L500" s="51" t="n">
        <v>11249999</v>
      </c>
      <c r="M500" s="49" t="s">
        <v>178</v>
      </c>
      <c r="N500" s="49" t="s">
        <v>112</v>
      </c>
      <c r="O500" s="49" t="s">
        <v>210</v>
      </c>
      <c r="P500" s="50" t="s">
        <v>181</v>
      </c>
      <c r="Q500" s="49" t="s">
        <v>242</v>
      </c>
      <c r="R500" s="49" t="s">
        <v>183</v>
      </c>
      <c r="S500" s="49" t="n">
        <v>75</v>
      </c>
      <c r="T500" s="49" t="n">
        <v>0</v>
      </c>
      <c r="U500" s="49" t="n">
        <v>0</v>
      </c>
      <c r="V500" s="49" t="s">
        <v>232</v>
      </c>
      <c r="W500" s="49" t="n">
        <v>2</v>
      </c>
      <c r="X500" s="49" t="s">
        <v>185</v>
      </c>
    </row>
    <row r="501" customFormat="false" ht="15" hidden="false" customHeight="true" outlineLevel="0" collapsed="false">
      <c r="A501" s="52" t="s">
        <v>2157</v>
      </c>
      <c r="B501" s="52" t="s">
        <v>245</v>
      </c>
      <c r="C501" s="53" t="s">
        <v>2158</v>
      </c>
      <c r="D501" s="53" t="s">
        <v>2159</v>
      </c>
      <c r="E501" s="53" t="s">
        <v>2160</v>
      </c>
      <c r="F501" s="52" t="s">
        <v>173</v>
      </c>
      <c r="G501" s="52" t="n">
        <v>36</v>
      </c>
      <c r="H501" s="53" t="s">
        <v>174</v>
      </c>
      <c r="I501" s="53" t="s">
        <v>738</v>
      </c>
      <c r="J501" s="53" t="s">
        <v>194</v>
      </c>
      <c r="K501" s="52" t="s">
        <v>177</v>
      </c>
      <c r="L501" s="54" t="n">
        <v>6999999</v>
      </c>
      <c r="M501" s="52" t="s">
        <v>178</v>
      </c>
      <c r="N501" s="52" t="s">
        <v>112</v>
      </c>
      <c r="O501" s="52" t="s">
        <v>268</v>
      </c>
      <c r="P501" s="53" t="s">
        <v>241</v>
      </c>
      <c r="Q501" s="52" t="s">
        <v>182</v>
      </c>
      <c r="R501" s="52" t="s">
        <v>199</v>
      </c>
      <c r="S501" s="52" t="n">
        <v>0</v>
      </c>
      <c r="T501" s="52" t="n">
        <v>1</v>
      </c>
      <c r="U501" s="52" t="n">
        <v>1</v>
      </c>
      <c r="V501" s="52" t="s">
        <v>232</v>
      </c>
      <c r="W501" s="52" t="n">
        <v>2</v>
      </c>
      <c r="X501" s="52" t="s">
        <v>274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Z50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1" topLeftCell="C2" activePane="bottomRight" state="frozen"/>
      <selection pane="topLeft" activeCell="A1" activeCellId="0" sqref="A1"/>
      <selection pane="topRight" activeCell="C1" activeCellId="0" sqref="C1"/>
      <selection pane="bottomLeft" activeCell="A2" activeCellId="0" sqref="A2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9"/>
    <col collapsed="false" customWidth="true" hidden="false" outlineLevel="0" max="2" min="2" style="1" width="22"/>
    <col collapsed="false" customWidth="true" hidden="false" outlineLevel="0" max="3" min="3" style="1" width="13"/>
    <col collapsed="false" customWidth="true" hidden="false" outlineLevel="0" max="4" min="4" style="1" width="17"/>
    <col collapsed="false" customWidth="true" hidden="false" outlineLevel="0" max="5" min="5" style="1" width="28"/>
    <col collapsed="false" customWidth="true" hidden="false" outlineLevel="0" max="6" min="6" style="1" width="15"/>
    <col collapsed="false" customWidth="true" hidden="false" outlineLevel="0" max="7" min="7" style="1" width="13"/>
    <col collapsed="false" customWidth="true" hidden="false" outlineLevel="0" max="8" min="8" style="1" width="15"/>
    <col collapsed="false" customWidth="true" hidden="false" outlineLevel="0" max="9" min="9" style="1" width="8"/>
    <col collapsed="false" customWidth="true" hidden="false" outlineLevel="0" max="11" min="10" style="1" width="7"/>
    <col collapsed="false" customWidth="true" hidden="false" outlineLevel="0" max="12" min="12" style="1" width="13"/>
    <col collapsed="false" customWidth="true" hidden="false" outlineLevel="0" max="13" min="13" style="1" width="9"/>
    <col collapsed="false" customWidth="true" hidden="false" outlineLevel="0" max="14" min="14" style="1" width="24"/>
    <col collapsed="false" customWidth="true" hidden="false" outlineLevel="0" max="15" min="15" style="1" width="15"/>
    <col collapsed="false" customWidth="true" hidden="false" outlineLevel="0" max="18" min="16" style="1" width="9"/>
    <col collapsed="false" customWidth="true" hidden="false" outlineLevel="0" max="19" min="19" style="1" width="11"/>
    <col collapsed="false" customWidth="true" hidden="false" outlineLevel="0" max="20" min="20" style="1" width="8"/>
    <col collapsed="false" customWidth="true" hidden="false" outlineLevel="0" max="21" min="21" style="1" width="10"/>
    <col collapsed="false" customWidth="true" hidden="false" outlineLevel="0" max="22" min="22" style="1" width="8"/>
    <col collapsed="false" customWidth="true" hidden="true" outlineLevel="0" max="23" min="23" style="1" width="8"/>
    <col collapsed="false" customWidth="true" hidden="false" outlineLevel="0" max="24" min="24" style="1" width="8"/>
    <col collapsed="false" customWidth="true" hidden="false" outlineLevel="0" max="25" min="25" style="1" width="10"/>
    <col collapsed="false" customWidth="true" hidden="false" outlineLevel="0" max="26" min="26" style="1" width="44"/>
  </cols>
  <sheetData>
    <row r="1" customFormat="false" ht="37.5" hidden="false" customHeight="true" outlineLevel="0" collapsed="false">
      <c r="A1" s="23" t="s">
        <v>146</v>
      </c>
      <c r="B1" s="23" t="s">
        <v>2161</v>
      </c>
      <c r="C1" s="23" t="s">
        <v>149</v>
      </c>
      <c r="D1" s="23" t="s">
        <v>2162</v>
      </c>
      <c r="E1" s="23" t="s">
        <v>89</v>
      </c>
      <c r="F1" s="23" t="s">
        <v>155</v>
      </c>
      <c r="G1" s="23" t="s">
        <v>156</v>
      </c>
      <c r="H1" s="23" t="s">
        <v>2163</v>
      </c>
      <c r="I1" s="23" t="s">
        <v>2164</v>
      </c>
      <c r="J1" s="23" t="s">
        <v>2165</v>
      </c>
      <c r="K1" s="23" t="s">
        <v>2166</v>
      </c>
      <c r="L1" s="23" t="s">
        <v>2167</v>
      </c>
      <c r="M1" s="23" t="s">
        <v>167</v>
      </c>
      <c r="N1" s="23" t="s">
        <v>104</v>
      </c>
      <c r="O1" s="23" t="s">
        <v>2168</v>
      </c>
      <c r="P1" s="23" t="s">
        <v>79</v>
      </c>
      <c r="Q1" s="23" t="s">
        <v>2169</v>
      </c>
      <c r="R1" s="23" t="s">
        <v>2170</v>
      </c>
      <c r="S1" s="23" t="s">
        <v>2171</v>
      </c>
      <c r="T1" s="23" t="s">
        <v>2172</v>
      </c>
      <c r="U1" s="23" t="s">
        <v>2173</v>
      </c>
      <c r="V1" s="23" t="s">
        <v>2174</v>
      </c>
      <c r="W1" s="23" t="s">
        <v>2175</v>
      </c>
      <c r="X1" s="23" t="s">
        <v>2176</v>
      </c>
      <c r="Y1" s="23" t="s">
        <v>116</v>
      </c>
      <c r="Z1" s="23" t="s">
        <v>2177</v>
      </c>
    </row>
    <row r="2" customFormat="false" ht="15" hidden="false" customHeight="true" outlineLevel="0" collapsed="false">
      <c r="A2" s="49" t="str">
        <f aca="false">'3. Raw Leads'!A2</f>
        <v>L0001</v>
      </c>
      <c r="B2" s="49" t="str">
        <f aca="false">'3. Raw Leads'!C2</f>
        <v>Rakib Mahmud</v>
      </c>
      <c r="C2" s="49" t="str">
        <f aca="false">'3. Raw Leads'!D2</f>
        <v>01626542351</v>
      </c>
      <c r="D2" s="49" t="str">
        <f aca="false">'3. Raw Leads'!I2</f>
        <v>Aftab Nagar</v>
      </c>
      <c r="E2" s="49" t="str">
        <f aca="false">'3. Raw Leads'!J2</f>
        <v>Skyline Heights – Bashundhara</v>
      </c>
      <c r="F2" s="49" t="str">
        <f aca="false">'3. Raw Leads'!K2</f>
        <v>60L–80L</v>
      </c>
      <c r="G2" s="51" t="n">
        <f aca="false">'3. Raw Leads'!L2</f>
        <v>6999999</v>
      </c>
      <c r="H2" s="49" t="str">
        <f aca="false">'3. Raw Leads'!R2</f>
        <v>Most (≥75%)</v>
      </c>
      <c r="I2" s="55" t="n">
        <f aca="false">'3. Raw Leads'!S2</f>
        <v>75</v>
      </c>
      <c r="J2" s="49" t="n">
        <f aca="false">'3. Raw Leads'!T2</f>
        <v>1</v>
      </c>
      <c r="K2" s="49" t="n">
        <f aca="false">'3. Raw Leads'!U2</f>
        <v>1</v>
      </c>
      <c r="L2" s="49" t="str">
        <f aca="false">'3. Raw Leads'!V2</f>
        <v>Read no reply</v>
      </c>
      <c r="M2" s="49" t="n">
        <f aca="false">'3. Raw Leads'!W2</f>
        <v>1</v>
      </c>
      <c r="N2" s="49" t="str">
        <f aca="false">'3. Raw Leads'!X2</f>
        <v>Not interested</v>
      </c>
      <c r="O2" s="49" t="str">
        <f aca="false">'3. Raw Leads'!N2</f>
        <v>6–12 months</v>
      </c>
      <c r="P2" s="49" t="n">
        <f aca="false">IFERROR(VLOOKUP(F2,'10. Lookups'!$A$3:$B$9,2,FALSE()),5)</f>
        <v>18</v>
      </c>
      <c r="Q2" s="49" t="n">
        <f aca="false">IFERROR(VLOOKUP(D2,'10. Lookups'!$D$3:$E$12,2,FALSE()),3)</f>
        <v>15</v>
      </c>
      <c r="R2" s="49" t="n">
        <f aca="false">IFERROR(VLOOKUP(E2,'10. Lookups'!$G$3:$H$8,2,FALSE()),5)</f>
        <v>15</v>
      </c>
      <c r="S2" s="49" t="n">
        <f aca="false">IFERROR(VLOOKUP(H2,'10. Lookups'!$J$3:$K$6,2,FALSE()),1)+IF(I2&gt;=75,5,IF(I2&gt;=50,3,IF(I2&gt;=25,2,IF(I2&gt;0,1,0))))+MIN(4,J2*2)</f>
        <v>11</v>
      </c>
      <c r="T2" s="49" t="n">
        <f aca="false">IF(K2&lt;=1,5,IF(K2&lt;=3,4,IF(K2&lt;=7,2,IF(K2&lt;=14,1,0))))+IFERROR(VLOOKUP(L2,'10. Lookups'!$M$3:$N$6,2,FALSE()),1)</f>
        <v>8</v>
      </c>
      <c r="U2" s="49" t="n">
        <f aca="false">IFERROR(VLOOKUP(N2,'10. Lookups'!$P$3:$Q$11,2,FALSE()),3)</f>
        <v>1</v>
      </c>
      <c r="V2" s="49" t="n">
        <f aca="false">IFERROR(VLOOKUP(O2,'10. Lookups'!$S$3:$T$7,2,FALSE()),2)</f>
        <v>2</v>
      </c>
      <c r="W2" s="49" t="n">
        <f aca="false">MIN(100,P2+Q2+R2+S2+T2+U2+V2)</f>
        <v>70</v>
      </c>
      <c r="X2" s="56" t="n">
        <f aca="false">W2</f>
        <v>70</v>
      </c>
      <c r="Y2" s="49" t="str">
        <f aca="false">IF(X2&gt;=75,"Hot",IF(X2&gt;=50,"Warm","Cold"))</f>
        <v>Warm</v>
      </c>
      <c r="Z2" s="49" t="str">
        <f aca="false">IF(Y2="Hot","Call within 5 min · senior agent · site-visit slot",IF(Y2="Warm","Call within 24h · WhatsApp drip · price sheet","Retargeting audience · email nurture · skip dial"))</f>
        <v>Call within 24h · WhatsApp drip · price sheet</v>
      </c>
    </row>
    <row r="3" customFormat="false" ht="15" hidden="false" customHeight="true" outlineLevel="0" collapsed="false">
      <c r="A3" s="52" t="str">
        <f aca="false">'3. Raw Leads'!A3</f>
        <v>L0002</v>
      </c>
      <c r="B3" s="52" t="str">
        <f aca="false">'3. Raw Leads'!C3</f>
        <v>Ishrat Mahmud</v>
      </c>
      <c r="C3" s="52" t="str">
        <f aca="false">'3. Raw Leads'!D3</f>
        <v>01352553419</v>
      </c>
      <c r="D3" s="52" t="str">
        <f aca="false">'3. Raw Leads'!I3</f>
        <v>Mohammadpur</v>
      </c>
      <c r="E3" s="52" t="str">
        <f aca="false">'3. Raw Leads'!J3</f>
        <v>Uttara Greenview</v>
      </c>
      <c r="F3" s="52" t="str">
        <f aca="false">'3. Raw Leads'!K3</f>
        <v>1Cr–1.25Cr</v>
      </c>
      <c r="G3" s="54" t="n">
        <f aca="false">'3. Raw Leads'!L3</f>
        <v>11249999</v>
      </c>
      <c r="H3" s="52" t="str">
        <f aca="false">'3. Raw Leads'!R3</f>
        <v>Partial (50–75%)</v>
      </c>
      <c r="I3" s="57" t="n">
        <f aca="false">'3. Raw Leads'!S3</f>
        <v>0</v>
      </c>
      <c r="J3" s="52" t="n">
        <f aca="false">'3. Raw Leads'!T3</f>
        <v>0</v>
      </c>
      <c r="K3" s="52" t="n">
        <f aca="false">'3. Raw Leads'!U3</f>
        <v>1</v>
      </c>
      <c r="L3" s="52" t="str">
        <f aca="false">'3. Raw Leads'!V3</f>
        <v>Yes</v>
      </c>
      <c r="M3" s="52" t="n">
        <f aca="false">'3. Raw Leads'!W3</f>
        <v>1</v>
      </c>
      <c r="N3" s="52" t="str">
        <f aca="false">'3. Raw Leads'!X3</f>
        <v>Hot – callback scheduled</v>
      </c>
      <c r="O3" s="52" t="str">
        <f aca="false">'3. Raw Leads'!N3</f>
        <v>6–12 months</v>
      </c>
      <c r="P3" s="52" t="n">
        <f aca="false">IFERROR(VLOOKUP(F3,'10. Lookups'!$A$3:$B$9,2,FALSE()),5)</f>
        <v>25</v>
      </c>
      <c r="Q3" s="52" t="n">
        <f aca="false">IFERROR(VLOOKUP(D3,'10. Lookups'!$D$3:$E$12,2,FALSE()),3)</f>
        <v>8</v>
      </c>
      <c r="R3" s="52" t="n">
        <f aca="false">IFERROR(VLOOKUP(E3,'10. Lookups'!$G$3:$H$8,2,FALSE()),5)</f>
        <v>15</v>
      </c>
      <c r="S3" s="52" t="n">
        <f aca="false">IFERROR(VLOOKUP(H3,'10. Lookups'!$J$3:$K$6,2,FALSE()),1)+IF(I3&gt;=75,5,IF(I3&gt;=50,3,IF(I3&gt;=25,2,IF(I3&gt;0,1,0))))+MIN(4,J3*2)</f>
        <v>2</v>
      </c>
      <c r="T3" s="52" t="n">
        <f aca="false">IF(K3&lt;=1,5,IF(K3&lt;=3,4,IF(K3&lt;=7,2,IF(K3&lt;=14,1,0))))+IFERROR(VLOOKUP(L3,'10. Lookups'!$M$3:$N$6,2,FALSE()),1)</f>
        <v>10</v>
      </c>
      <c r="U3" s="52" t="n">
        <f aca="false">IFERROR(VLOOKUP(N3,'10. Lookups'!$P$3:$Q$11,2,FALSE()),3)</f>
        <v>13</v>
      </c>
      <c r="V3" s="52" t="n">
        <f aca="false">IFERROR(VLOOKUP(O3,'10. Lookups'!$S$3:$T$7,2,FALSE()),2)</f>
        <v>2</v>
      </c>
      <c r="W3" s="52" t="n">
        <f aca="false">MIN(100,P3+Q3+R3+S3+T3+U3+V3)</f>
        <v>75</v>
      </c>
      <c r="X3" s="58" t="n">
        <f aca="false">W3</f>
        <v>75</v>
      </c>
      <c r="Y3" s="52" t="str">
        <f aca="false">IF(X3&gt;=75,"Hot",IF(X3&gt;=50,"Warm","Cold"))</f>
        <v>Hot</v>
      </c>
      <c r="Z3" s="52" t="str">
        <f aca="false">IF(Y3="Hot","Call within 5 min · senior agent · site-visit slot",IF(Y3="Warm","Call within 24h · WhatsApp drip · price sheet","Retargeting audience · email nurture · skip dial"))</f>
        <v>Call within 5 min · senior agent · site-visit slot</v>
      </c>
    </row>
    <row r="4" customFormat="false" ht="15" hidden="false" customHeight="true" outlineLevel="0" collapsed="false">
      <c r="A4" s="49" t="str">
        <f aca="false">'3. Raw Leads'!A4</f>
        <v>L0003</v>
      </c>
      <c r="B4" s="49" t="str">
        <f aca="false">'3. Raw Leads'!C4</f>
        <v>Rifat Siddique</v>
      </c>
      <c r="C4" s="49" t="str">
        <f aca="false">'3. Raw Leads'!D4</f>
        <v>01324238849</v>
      </c>
      <c r="D4" s="49" t="str">
        <f aca="false">'3. Raw Leads'!I4</f>
        <v>Aftab Nagar</v>
      </c>
      <c r="E4" s="49" t="str">
        <f aca="false">'3. Raw Leads'!J4</f>
        <v>Uttara Greenview</v>
      </c>
      <c r="F4" s="49" t="str">
        <f aca="false">'3. Raw Leads'!K4</f>
        <v>Above 1.5Cr</v>
      </c>
      <c r="G4" s="51" t="n">
        <f aca="false">'3. Raw Leads'!L4</f>
        <v>20000000</v>
      </c>
      <c r="H4" s="49" t="str">
        <f aca="false">'3. Raw Leads'!R4</f>
        <v>Full (all fields)</v>
      </c>
      <c r="I4" s="55" t="n">
        <f aca="false">'3. Raw Leads'!S4</f>
        <v>95</v>
      </c>
      <c r="J4" s="49" t="n">
        <f aca="false">'3. Raw Leads'!T4</f>
        <v>1</v>
      </c>
      <c r="K4" s="49" t="n">
        <f aca="false">'3. Raw Leads'!U4</f>
        <v>3</v>
      </c>
      <c r="L4" s="49" t="str">
        <f aca="false">'3. Raw Leads'!V4</f>
        <v>Yes</v>
      </c>
      <c r="M4" s="49" t="n">
        <f aca="false">'3. Raw Leads'!W4</f>
        <v>2</v>
      </c>
      <c r="N4" s="49" t="str">
        <f aca="false">'3. Raw Leads'!X4</f>
        <v>Not interested</v>
      </c>
      <c r="O4" s="49" t="str">
        <f aca="false">'3. Raw Leads'!N4</f>
        <v>Just exploring</v>
      </c>
      <c r="P4" s="49" t="n">
        <f aca="false">IFERROR(VLOOKUP(F4,'10. Lookups'!$A$3:$B$9,2,FALSE()),5)</f>
        <v>15</v>
      </c>
      <c r="Q4" s="49" t="n">
        <f aca="false">IFERROR(VLOOKUP(D4,'10. Lookups'!$D$3:$E$12,2,FALSE()),3)</f>
        <v>15</v>
      </c>
      <c r="R4" s="49" t="n">
        <f aca="false">IFERROR(VLOOKUP(E4,'10. Lookups'!$G$3:$H$8,2,FALSE()),5)</f>
        <v>15</v>
      </c>
      <c r="S4" s="49" t="n">
        <f aca="false">IFERROR(VLOOKUP(H4,'10. Lookups'!$J$3:$K$6,2,FALSE()),1)+IF(I4&gt;=75,5,IF(I4&gt;=50,3,IF(I4&gt;=25,2,IF(I4&gt;0,1,0))))+MIN(4,J4*2)</f>
        <v>13</v>
      </c>
      <c r="T4" s="49" t="n">
        <f aca="false">IF(K4&lt;=1,5,IF(K4&lt;=3,4,IF(K4&lt;=7,2,IF(K4&lt;=14,1,0))))+IFERROR(VLOOKUP(L4,'10. Lookups'!$M$3:$N$6,2,FALSE()),1)</f>
        <v>9</v>
      </c>
      <c r="U4" s="49" t="n">
        <f aca="false">IFERROR(VLOOKUP(N4,'10. Lookups'!$P$3:$Q$11,2,FALSE()),3)</f>
        <v>1</v>
      </c>
      <c r="V4" s="49" t="n">
        <f aca="false">IFERROR(VLOOKUP(O4,'10. Lookups'!$S$3:$T$7,2,FALSE()),2)</f>
        <v>1</v>
      </c>
      <c r="W4" s="49" t="n">
        <f aca="false">MIN(100,P4+Q4+R4+S4+T4+U4+V4)</f>
        <v>69</v>
      </c>
      <c r="X4" s="56" t="n">
        <f aca="false">W4</f>
        <v>69</v>
      </c>
      <c r="Y4" s="49" t="str">
        <f aca="false">IF(X4&gt;=75,"Hot",IF(X4&gt;=50,"Warm","Cold"))</f>
        <v>Warm</v>
      </c>
      <c r="Z4" s="49" t="str">
        <f aca="false">IF(Y4="Hot","Call within 5 min · senior agent · site-visit slot",IF(Y4="Warm","Call within 24h · WhatsApp drip · price sheet","Retargeting audience · email nurture · skip dial"))</f>
        <v>Call within 24h · WhatsApp drip · price sheet</v>
      </c>
    </row>
    <row r="5" customFormat="false" ht="15" hidden="false" customHeight="true" outlineLevel="0" collapsed="false">
      <c r="A5" s="52" t="str">
        <f aca="false">'3. Raw Leads'!A5</f>
        <v>L0004</v>
      </c>
      <c r="B5" s="52" t="str">
        <f aca="false">'3. Raw Leads'!C5</f>
        <v>Faisal Mondol</v>
      </c>
      <c r="C5" s="52" t="str">
        <f aca="false">'3. Raw Leads'!D5</f>
        <v>01551462704</v>
      </c>
      <c r="D5" s="52" t="str">
        <f aca="false">'3. Raw Leads'!I5</f>
        <v>Uttara</v>
      </c>
      <c r="E5" s="52" t="str">
        <f aca="false">'3. Raw Leads'!J5</f>
        <v>Generic / Not Sure</v>
      </c>
      <c r="F5" s="52" t="str">
        <f aca="false">'3. Raw Leads'!K5</f>
        <v>1Cr–1.25Cr</v>
      </c>
      <c r="G5" s="54" t="n">
        <f aca="false">'3. Raw Leads'!L5</f>
        <v>11249999</v>
      </c>
      <c r="H5" s="52" t="str">
        <f aca="false">'3. Raw Leads'!R5</f>
        <v>Full (all fields)</v>
      </c>
      <c r="I5" s="57" t="n">
        <f aca="false">'3. Raw Leads'!S5</f>
        <v>50</v>
      </c>
      <c r="J5" s="52" t="n">
        <f aca="false">'3. Raw Leads'!T5</f>
        <v>2</v>
      </c>
      <c r="K5" s="52" t="n">
        <f aca="false">'3. Raw Leads'!U5</f>
        <v>3</v>
      </c>
      <c r="L5" s="52" t="str">
        <f aca="false">'3. Raw Leads'!V5</f>
        <v>Yes</v>
      </c>
      <c r="M5" s="52" t="n">
        <f aca="false">'3. Raw Leads'!W5</f>
        <v>4</v>
      </c>
      <c r="N5" s="52" t="str">
        <f aca="false">'3. Raw Leads'!X5</f>
        <v>Wrong number</v>
      </c>
      <c r="O5" s="52" t="str">
        <f aca="false">'3. Raw Leads'!N5</f>
        <v>6–12 months</v>
      </c>
      <c r="P5" s="52" t="n">
        <f aca="false">IFERROR(VLOOKUP(F5,'10. Lookups'!$A$3:$B$9,2,FALSE()),5)</f>
        <v>25</v>
      </c>
      <c r="Q5" s="52" t="n">
        <f aca="false">IFERROR(VLOOKUP(D5,'10. Lookups'!$D$3:$E$12,2,FALSE()),3)</f>
        <v>15</v>
      </c>
      <c r="R5" s="52" t="n">
        <f aca="false">IFERROR(VLOOKUP(E5,'10. Lookups'!$G$3:$H$8,2,FALSE()),5)</f>
        <v>5</v>
      </c>
      <c r="S5" s="52" t="n">
        <f aca="false">IFERROR(VLOOKUP(H5,'10. Lookups'!$J$3:$K$6,2,FALSE()),1)+IF(I5&gt;=75,5,IF(I5&gt;=50,3,IF(I5&gt;=25,2,IF(I5&gt;0,1,0))))+MIN(4,J5*2)</f>
        <v>13</v>
      </c>
      <c r="T5" s="52" t="n">
        <f aca="false">IF(K5&lt;=1,5,IF(K5&lt;=3,4,IF(K5&lt;=7,2,IF(K5&lt;=14,1,0))))+IFERROR(VLOOKUP(L5,'10. Lookups'!$M$3:$N$6,2,FALSE()),1)</f>
        <v>9</v>
      </c>
      <c r="U5" s="52" t="n">
        <f aca="false">IFERROR(VLOOKUP(N5,'10. Lookups'!$P$3:$Q$11,2,FALSE()),3)</f>
        <v>0</v>
      </c>
      <c r="V5" s="52" t="n">
        <f aca="false">IFERROR(VLOOKUP(O5,'10. Lookups'!$S$3:$T$7,2,FALSE()),2)</f>
        <v>2</v>
      </c>
      <c r="W5" s="52" t="n">
        <f aca="false">MIN(100,P5+Q5+R5+S5+T5+U5+V5)</f>
        <v>69</v>
      </c>
      <c r="X5" s="58" t="n">
        <f aca="false">W5</f>
        <v>69</v>
      </c>
      <c r="Y5" s="52" t="str">
        <f aca="false">IF(X5&gt;=75,"Hot",IF(X5&gt;=50,"Warm","Cold"))</f>
        <v>Warm</v>
      </c>
      <c r="Z5" s="52" t="str">
        <f aca="false">IF(Y5="Hot","Call within 5 min · senior agent · site-visit slot",IF(Y5="Warm","Call within 24h · WhatsApp drip · price sheet","Retargeting audience · email nurture · skip dial"))</f>
        <v>Call within 24h · WhatsApp drip · price sheet</v>
      </c>
    </row>
    <row r="6" customFormat="false" ht="15" hidden="false" customHeight="true" outlineLevel="0" collapsed="false">
      <c r="A6" s="49" t="str">
        <f aca="false">'3. Raw Leads'!A6</f>
        <v>L0005</v>
      </c>
      <c r="B6" s="49" t="str">
        <f aca="false">'3. Raw Leads'!C6</f>
        <v>Sadia Mondol</v>
      </c>
      <c r="C6" s="49" t="str">
        <f aca="false">'3. Raw Leads'!D6</f>
        <v>01618227824</v>
      </c>
      <c r="D6" s="49" t="str">
        <f aca="false">'3. Raw Leads'!I6</f>
        <v>Uttara</v>
      </c>
      <c r="E6" s="49" t="str">
        <f aca="false">'3. Raw Leads'!J6</f>
        <v>Banasree Bay</v>
      </c>
      <c r="F6" s="49" t="str">
        <f aca="false">'3. Raw Leads'!K6</f>
        <v>60L–80L</v>
      </c>
      <c r="G6" s="51" t="n">
        <f aca="false">'3. Raw Leads'!L6</f>
        <v>6999999</v>
      </c>
      <c r="H6" s="49" t="str">
        <f aca="false">'3. Raw Leads'!R6</f>
        <v>Minimal (&lt;50%)</v>
      </c>
      <c r="I6" s="55" t="n">
        <f aca="false">'3. Raw Leads'!S6</f>
        <v>95</v>
      </c>
      <c r="J6" s="49" t="n">
        <f aca="false">'3. Raw Leads'!T6</f>
        <v>0</v>
      </c>
      <c r="K6" s="49" t="n">
        <f aca="false">'3. Raw Leads'!U6</f>
        <v>0</v>
      </c>
      <c r="L6" s="49" t="str">
        <f aca="false">'3. Raw Leads'!V6</f>
        <v>No</v>
      </c>
      <c r="M6" s="49" t="n">
        <f aca="false">'3. Raw Leads'!W6</f>
        <v>5</v>
      </c>
      <c r="N6" s="49" t="str">
        <f aca="false">'3. Raw Leads'!X6</f>
        <v>Hot – callback scheduled</v>
      </c>
      <c r="O6" s="49" t="str">
        <f aca="false">'3. Raw Leads'!N6</f>
        <v>6–12 months</v>
      </c>
      <c r="P6" s="49" t="n">
        <f aca="false">IFERROR(VLOOKUP(F6,'10. Lookups'!$A$3:$B$9,2,FALSE()),5)</f>
        <v>18</v>
      </c>
      <c r="Q6" s="49" t="n">
        <f aca="false">IFERROR(VLOOKUP(D6,'10. Lookups'!$D$3:$E$12,2,FALSE()),3)</f>
        <v>15</v>
      </c>
      <c r="R6" s="49" t="n">
        <f aca="false">IFERROR(VLOOKUP(E6,'10. Lookups'!$G$3:$H$8,2,FALSE()),5)</f>
        <v>15</v>
      </c>
      <c r="S6" s="49" t="n">
        <f aca="false">IFERROR(VLOOKUP(H6,'10. Lookups'!$J$3:$K$6,2,FALSE()),1)+IF(I6&gt;=75,5,IF(I6&gt;=50,3,IF(I6&gt;=25,2,IF(I6&gt;0,1,0))))+MIN(4,J6*2)</f>
        <v>6</v>
      </c>
      <c r="T6" s="49" t="n">
        <f aca="false">IF(K6&lt;=1,5,IF(K6&lt;=3,4,IF(K6&lt;=7,2,IF(K6&lt;=14,1,0))))+IFERROR(VLOOKUP(L6,'10. Lookups'!$M$3:$N$6,2,FALSE()),1)</f>
        <v>6</v>
      </c>
      <c r="U6" s="49" t="n">
        <f aca="false">IFERROR(VLOOKUP(N6,'10. Lookups'!$P$3:$Q$11,2,FALSE()),3)</f>
        <v>13</v>
      </c>
      <c r="V6" s="49" t="n">
        <f aca="false">IFERROR(VLOOKUP(O6,'10. Lookups'!$S$3:$T$7,2,FALSE()),2)</f>
        <v>2</v>
      </c>
      <c r="W6" s="49" t="n">
        <f aca="false">MIN(100,P6+Q6+R6+S6+T6+U6+V6)</f>
        <v>75</v>
      </c>
      <c r="X6" s="56" t="n">
        <f aca="false">W6</f>
        <v>75</v>
      </c>
      <c r="Y6" s="49" t="str">
        <f aca="false">IF(X6&gt;=75,"Hot",IF(X6&gt;=50,"Warm","Cold"))</f>
        <v>Hot</v>
      </c>
      <c r="Z6" s="49" t="str">
        <f aca="false">IF(Y6="Hot","Call within 5 min · senior agent · site-visit slot",IF(Y6="Warm","Call within 24h · WhatsApp drip · price sheet","Retargeting audience · email nurture · skip dial"))</f>
        <v>Call within 5 min · senior agent · site-visit slot</v>
      </c>
    </row>
    <row r="7" customFormat="false" ht="15" hidden="false" customHeight="true" outlineLevel="0" collapsed="false">
      <c r="A7" s="52" t="str">
        <f aca="false">'3. Raw Leads'!A7</f>
        <v>L0006</v>
      </c>
      <c r="B7" s="52" t="str">
        <f aca="false">'3. Raw Leads'!C7</f>
        <v>Lubna Hasan</v>
      </c>
      <c r="C7" s="52" t="str">
        <f aca="false">'3. Raw Leads'!D7</f>
        <v>01847382997</v>
      </c>
      <c r="D7" s="52" t="str">
        <f aca="false">'3. Raw Leads'!I7</f>
        <v>Dhanmondi</v>
      </c>
      <c r="E7" s="52" t="str">
        <f aca="false">'3. Raw Leads'!J7</f>
        <v>Uttara Greenview</v>
      </c>
      <c r="F7" s="52" t="str">
        <f aca="false">'3. Raw Leads'!K7</f>
        <v>80L–1Cr</v>
      </c>
      <c r="G7" s="54" t="n">
        <f aca="false">'3. Raw Leads'!L7</f>
        <v>8999999</v>
      </c>
      <c r="H7" s="52" t="str">
        <f aca="false">'3. Raw Leads'!R7</f>
        <v>Most (≥75%)</v>
      </c>
      <c r="I7" s="57" t="n">
        <f aca="false">'3. Raw Leads'!S7</f>
        <v>0</v>
      </c>
      <c r="J7" s="52" t="n">
        <f aca="false">'3. Raw Leads'!T7</f>
        <v>1</v>
      </c>
      <c r="K7" s="52" t="n">
        <f aca="false">'3. Raw Leads'!U7</f>
        <v>0</v>
      </c>
      <c r="L7" s="52" t="str">
        <f aca="false">'3. Raw Leads'!V7</f>
        <v>Yes</v>
      </c>
      <c r="M7" s="52" t="n">
        <f aca="false">'3. Raw Leads'!W7</f>
        <v>1</v>
      </c>
      <c r="N7" s="52" t="str">
        <f aca="false">'3. Raw Leads'!X7</f>
        <v>Needs info – follow up</v>
      </c>
      <c r="O7" s="52" t="str">
        <f aca="false">'3. Raw Leads'!N7</f>
        <v>3–6 months</v>
      </c>
      <c r="P7" s="52" t="n">
        <f aca="false">IFERROR(VLOOKUP(F7,'10. Lookups'!$A$3:$B$9,2,FALSE()),5)</f>
        <v>22</v>
      </c>
      <c r="Q7" s="52" t="n">
        <f aca="false">IFERROR(VLOOKUP(D7,'10. Lookups'!$D$3:$E$12,2,FALSE()),3)</f>
        <v>9</v>
      </c>
      <c r="R7" s="52" t="n">
        <f aca="false">IFERROR(VLOOKUP(E7,'10. Lookups'!$G$3:$H$8,2,FALSE()),5)</f>
        <v>15</v>
      </c>
      <c r="S7" s="52" t="n">
        <f aca="false">IFERROR(VLOOKUP(H7,'10. Lookups'!$J$3:$K$6,2,FALSE()),1)+IF(I7&gt;=75,5,IF(I7&gt;=50,3,IF(I7&gt;=25,2,IF(I7&gt;0,1,0))))+MIN(4,J7*2)</f>
        <v>6</v>
      </c>
      <c r="T7" s="52" t="n">
        <f aca="false">IF(K7&lt;=1,5,IF(K7&lt;=3,4,IF(K7&lt;=7,2,IF(K7&lt;=14,1,0))))+IFERROR(VLOOKUP(L7,'10. Lookups'!$M$3:$N$6,2,FALSE()),1)</f>
        <v>10</v>
      </c>
      <c r="U7" s="52" t="n">
        <f aca="false">IFERROR(VLOOKUP(N7,'10. Lookups'!$P$3:$Q$11,2,FALSE()),3)</f>
        <v>7</v>
      </c>
      <c r="V7" s="52" t="n">
        <f aca="false">IFERROR(VLOOKUP(O7,'10. Lookups'!$S$3:$T$7,2,FALSE()),2)</f>
        <v>3</v>
      </c>
      <c r="W7" s="52" t="n">
        <f aca="false">MIN(100,P7+Q7+R7+S7+T7+U7+V7)</f>
        <v>72</v>
      </c>
      <c r="X7" s="58" t="n">
        <f aca="false">W7</f>
        <v>72</v>
      </c>
      <c r="Y7" s="52" t="str">
        <f aca="false">IF(X7&gt;=75,"Hot",IF(X7&gt;=50,"Warm","Cold"))</f>
        <v>Warm</v>
      </c>
      <c r="Z7" s="52" t="str">
        <f aca="false">IF(Y7="Hot","Call within 5 min · senior agent · site-visit slot",IF(Y7="Warm","Call within 24h · WhatsApp drip · price sheet","Retargeting audience · email nurture · skip dial"))</f>
        <v>Call within 24h · WhatsApp drip · price sheet</v>
      </c>
    </row>
    <row r="8" customFormat="false" ht="15" hidden="false" customHeight="true" outlineLevel="0" collapsed="false">
      <c r="A8" s="49" t="str">
        <f aca="false">'3. Raw Leads'!A8</f>
        <v>L0007</v>
      </c>
      <c r="B8" s="49" t="str">
        <f aca="false">'3. Raw Leads'!C8</f>
        <v>Shakil Khan</v>
      </c>
      <c r="C8" s="49" t="str">
        <f aca="false">'3. Raw Leads'!D8</f>
        <v>01381080132</v>
      </c>
      <c r="D8" s="49" t="str">
        <f aca="false">'3. Raw Leads'!I8</f>
        <v>Banasree</v>
      </c>
      <c r="E8" s="49" t="str">
        <f aca="false">'3. Raw Leads'!J8</f>
        <v>Mirpur DOHS Premier</v>
      </c>
      <c r="F8" s="49" t="str">
        <f aca="false">'3. Raw Leads'!K8</f>
        <v>80L–1Cr</v>
      </c>
      <c r="G8" s="51" t="n">
        <f aca="false">'3. Raw Leads'!L8</f>
        <v>8999999</v>
      </c>
      <c r="H8" s="49" t="str">
        <f aca="false">'3. Raw Leads'!R8</f>
        <v>Full (all fields)</v>
      </c>
      <c r="I8" s="55" t="n">
        <f aca="false">'3. Raw Leads'!S8</f>
        <v>0</v>
      </c>
      <c r="J8" s="49" t="n">
        <f aca="false">'3. Raw Leads'!T8</f>
        <v>0</v>
      </c>
      <c r="K8" s="49" t="n">
        <f aca="false">'3. Raw Leads'!U8</f>
        <v>0</v>
      </c>
      <c r="L8" s="49" t="str">
        <f aca="false">'3. Raw Leads'!V8</f>
        <v>Yes</v>
      </c>
      <c r="M8" s="49" t="n">
        <f aca="false">'3. Raw Leads'!W8</f>
        <v>2</v>
      </c>
      <c r="N8" s="49" t="str">
        <f aca="false">'3. Raw Leads'!X8</f>
        <v>Not interested</v>
      </c>
      <c r="O8" s="49" t="str">
        <f aca="false">'3. Raw Leads'!N8</f>
        <v>6–12 months</v>
      </c>
      <c r="P8" s="49" t="n">
        <f aca="false">IFERROR(VLOOKUP(F8,'10. Lookups'!$A$3:$B$9,2,FALSE()),5)</f>
        <v>22</v>
      </c>
      <c r="Q8" s="49" t="n">
        <f aca="false">IFERROR(VLOOKUP(D8,'10. Lookups'!$D$3:$E$12,2,FALSE()),3)</f>
        <v>15</v>
      </c>
      <c r="R8" s="49" t="n">
        <f aca="false">IFERROR(VLOOKUP(E8,'10. Lookups'!$G$3:$H$8,2,FALSE()),5)</f>
        <v>15</v>
      </c>
      <c r="S8" s="49" t="n">
        <f aca="false">IFERROR(VLOOKUP(H8,'10. Lookups'!$J$3:$K$6,2,FALSE()),1)+IF(I8&gt;=75,5,IF(I8&gt;=50,3,IF(I8&gt;=25,2,IF(I8&gt;0,1,0))))+MIN(4,J8*2)</f>
        <v>6</v>
      </c>
      <c r="T8" s="49" t="n">
        <f aca="false">IF(K8&lt;=1,5,IF(K8&lt;=3,4,IF(K8&lt;=7,2,IF(K8&lt;=14,1,0))))+IFERROR(VLOOKUP(L8,'10. Lookups'!$M$3:$N$6,2,FALSE()),1)</f>
        <v>10</v>
      </c>
      <c r="U8" s="49" t="n">
        <f aca="false">IFERROR(VLOOKUP(N8,'10. Lookups'!$P$3:$Q$11,2,FALSE()),3)</f>
        <v>1</v>
      </c>
      <c r="V8" s="49" t="n">
        <f aca="false">IFERROR(VLOOKUP(O8,'10. Lookups'!$S$3:$T$7,2,FALSE()),2)</f>
        <v>2</v>
      </c>
      <c r="W8" s="49" t="n">
        <f aca="false">MIN(100,P8+Q8+R8+S8+T8+U8+V8)</f>
        <v>71</v>
      </c>
      <c r="X8" s="56" t="n">
        <f aca="false">W8</f>
        <v>71</v>
      </c>
      <c r="Y8" s="49" t="str">
        <f aca="false">IF(X8&gt;=75,"Hot",IF(X8&gt;=50,"Warm","Cold"))</f>
        <v>Warm</v>
      </c>
      <c r="Z8" s="49" t="str">
        <f aca="false">IF(Y8="Hot","Call within 5 min · senior agent · site-visit slot",IF(Y8="Warm","Call within 24h · WhatsApp drip · price sheet","Retargeting audience · email nurture · skip dial"))</f>
        <v>Call within 24h · WhatsApp drip · price sheet</v>
      </c>
    </row>
    <row r="9" customFormat="false" ht="15" hidden="false" customHeight="true" outlineLevel="0" collapsed="false">
      <c r="A9" s="52" t="str">
        <f aca="false">'3. Raw Leads'!A9</f>
        <v>L0008</v>
      </c>
      <c r="B9" s="52" t="str">
        <f aca="false">'3. Raw Leads'!C9</f>
        <v>Tasnim Chowdhury</v>
      </c>
      <c r="C9" s="52" t="str">
        <f aca="false">'3. Raw Leads'!D9</f>
        <v>01388208121</v>
      </c>
      <c r="D9" s="52" t="str">
        <f aca="false">'3. Raw Leads'!I9</f>
        <v>Mirpur DOHS</v>
      </c>
      <c r="E9" s="52" t="str">
        <f aca="false">'3. Raw Leads'!J9</f>
        <v>Aftab Garden Residence</v>
      </c>
      <c r="F9" s="52" t="str">
        <f aca="false">'3. Raw Leads'!K9</f>
        <v>Not disclosed</v>
      </c>
      <c r="G9" s="54" t="n">
        <f aca="false">'3. Raw Leads'!L9</f>
        <v>0</v>
      </c>
      <c r="H9" s="52" t="str">
        <f aca="false">'3. Raw Leads'!R9</f>
        <v>Full (all fields)</v>
      </c>
      <c r="I9" s="57" t="n">
        <f aca="false">'3. Raw Leads'!S9</f>
        <v>0</v>
      </c>
      <c r="J9" s="52" t="n">
        <f aca="false">'3. Raw Leads'!T9</f>
        <v>3</v>
      </c>
      <c r="K9" s="52" t="n">
        <f aca="false">'3. Raw Leads'!U9</f>
        <v>2</v>
      </c>
      <c r="L9" s="52" t="str">
        <f aca="false">'3. Raw Leads'!V9</f>
        <v>No</v>
      </c>
      <c r="M9" s="52" t="n">
        <f aca="false">'3. Raw Leads'!W9</f>
        <v>3</v>
      </c>
      <c r="N9" s="52" t="str">
        <f aca="false">'3. Raw Leads'!X9</f>
        <v>Site visit confirmed</v>
      </c>
      <c r="O9" s="52" t="str">
        <f aca="false">'3. Raw Leads'!N9</f>
        <v>3–6 months</v>
      </c>
      <c r="P9" s="52" t="n">
        <f aca="false">IFERROR(VLOOKUP(F9,'10. Lookups'!$A$3:$B$9,2,FALSE()),5)</f>
        <v>5</v>
      </c>
      <c r="Q9" s="52" t="n">
        <f aca="false">IFERROR(VLOOKUP(D9,'10. Lookups'!$D$3:$E$12,2,FALSE()),3)</f>
        <v>15</v>
      </c>
      <c r="R9" s="52" t="n">
        <f aca="false">IFERROR(VLOOKUP(E9,'10. Lookups'!$G$3:$H$8,2,FALSE()),5)</f>
        <v>15</v>
      </c>
      <c r="S9" s="52" t="n">
        <f aca="false">IFERROR(VLOOKUP(H9,'10. Lookups'!$J$3:$K$6,2,FALSE()),1)+IF(I9&gt;=75,5,IF(I9&gt;=50,3,IF(I9&gt;=25,2,IF(I9&gt;0,1,0))))+MIN(4,J9*2)</f>
        <v>10</v>
      </c>
      <c r="T9" s="52" t="n">
        <f aca="false">IF(K9&lt;=1,5,IF(K9&lt;=3,4,IF(K9&lt;=7,2,IF(K9&lt;=14,1,0))))+IFERROR(VLOOKUP(L9,'10. Lookups'!$M$3:$N$6,2,FALSE()),1)</f>
        <v>5</v>
      </c>
      <c r="U9" s="52" t="n">
        <f aca="false">IFERROR(VLOOKUP(N9,'10. Lookups'!$P$3:$Q$11,2,FALSE()),3)</f>
        <v>15</v>
      </c>
      <c r="V9" s="52" t="n">
        <f aca="false">IFERROR(VLOOKUP(O9,'10. Lookups'!$S$3:$T$7,2,FALSE()),2)</f>
        <v>3</v>
      </c>
      <c r="W9" s="52" t="n">
        <f aca="false">MIN(100,P9+Q9+R9+S9+T9+U9+V9)</f>
        <v>68</v>
      </c>
      <c r="X9" s="58" t="n">
        <f aca="false">W9</f>
        <v>68</v>
      </c>
      <c r="Y9" s="52" t="str">
        <f aca="false">IF(X9&gt;=75,"Hot",IF(X9&gt;=50,"Warm","Cold"))</f>
        <v>Warm</v>
      </c>
      <c r="Z9" s="52" t="str">
        <f aca="false">IF(Y9="Hot","Call within 5 min · senior agent · site-visit slot",IF(Y9="Warm","Call within 24h · WhatsApp drip · price sheet","Retargeting audience · email nurture · skip dial"))</f>
        <v>Call within 24h · WhatsApp drip · price sheet</v>
      </c>
    </row>
    <row r="10" customFormat="false" ht="15" hidden="false" customHeight="true" outlineLevel="0" collapsed="false">
      <c r="A10" s="49" t="str">
        <f aca="false">'3. Raw Leads'!A10</f>
        <v>L0009</v>
      </c>
      <c r="B10" s="49" t="str">
        <f aca="false">'3. Raw Leads'!C10</f>
        <v>Shakil Akond</v>
      </c>
      <c r="C10" s="49" t="str">
        <f aca="false">'3. Raw Leads'!D10</f>
        <v>01718384251</v>
      </c>
      <c r="D10" s="49" t="str">
        <f aca="false">'3. Raw Leads'!I10</f>
        <v>Aftab Nagar</v>
      </c>
      <c r="E10" s="49" t="str">
        <f aca="false">'3. Raw Leads'!J10</f>
        <v>Uttara Greenview</v>
      </c>
      <c r="F10" s="49" t="str">
        <f aca="false">'3. Raw Leads'!K10</f>
        <v>80L–1Cr</v>
      </c>
      <c r="G10" s="51" t="n">
        <f aca="false">'3. Raw Leads'!L10</f>
        <v>8999999</v>
      </c>
      <c r="H10" s="49" t="str">
        <f aca="false">'3. Raw Leads'!R10</f>
        <v>Most (≥75%)</v>
      </c>
      <c r="I10" s="55" t="n">
        <f aca="false">'3. Raw Leads'!S10</f>
        <v>75</v>
      </c>
      <c r="J10" s="49" t="n">
        <f aca="false">'3. Raw Leads'!T10</f>
        <v>0</v>
      </c>
      <c r="K10" s="49" t="n">
        <f aca="false">'3. Raw Leads'!U10</f>
        <v>1</v>
      </c>
      <c r="L10" s="49" t="str">
        <f aca="false">'3. Raw Leads'!V10</f>
        <v>No</v>
      </c>
      <c r="M10" s="49" t="n">
        <f aca="false">'3. Raw Leads'!W10</f>
        <v>1</v>
      </c>
      <c r="N10" s="49" t="str">
        <f aca="false">'3. Raw Leads'!X10</f>
        <v>Needs info – follow up</v>
      </c>
      <c r="O10" s="49" t="str">
        <f aca="false">'3. Raw Leads'!N10</f>
        <v>6–12 months</v>
      </c>
      <c r="P10" s="49" t="n">
        <f aca="false">IFERROR(VLOOKUP(F10,'10. Lookups'!$A$3:$B$9,2,FALSE()),5)</f>
        <v>22</v>
      </c>
      <c r="Q10" s="49" t="n">
        <f aca="false">IFERROR(VLOOKUP(D10,'10. Lookups'!$D$3:$E$12,2,FALSE()),3)</f>
        <v>15</v>
      </c>
      <c r="R10" s="49" t="n">
        <f aca="false">IFERROR(VLOOKUP(E10,'10. Lookups'!$G$3:$H$8,2,FALSE()),5)</f>
        <v>15</v>
      </c>
      <c r="S10" s="49" t="n">
        <f aca="false">IFERROR(VLOOKUP(H10,'10. Lookups'!$J$3:$K$6,2,FALSE()),1)+IF(I10&gt;=75,5,IF(I10&gt;=50,3,IF(I10&gt;=25,2,IF(I10&gt;0,1,0))))+MIN(4,J10*2)</f>
        <v>9</v>
      </c>
      <c r="T10" s="49" t="n">
        <f aca="false">IF(K10&lt;=1,5,IF(K10&lt;=3,4,IF(K10&lt;=7,2,IF(K10&lt;=14,1,0))))+IFERROR(VLOOKUP(L10,'10. Lookups'!$M$3:$N$6,2,FALSE()),1)</f>
        <v>6</v>
      </c>
      <c r="U10" s="49" t="n">
        <f aca="false">IFERROR(VLOOKUP(N10,'10. Lookups'!$P$3:$Q$11,2,FALSE()),3)</f>
        <v>7</v>
      </c>
      <c r="V10" s="49" t="n">
        <f aca="false">IFERROR(VLOOKUP(O10,'10. Lookups'!$S$3:$T$7,2,FALSE()),2)</f>
        <v>2</v>
      </c>
      <c r="W10" s="49" t="n">
        <f aca="false">MIN(100,P10+Q10+R10+S10+T10+U10+V10)</f>
        <v>76</v>
      </c>
      <c r="X10" s="56" t="n">
        <f aca="false">W10</f>
        <v>76</v>
      </c>
      <c r="Y10" s="49" t="str">
        <f aca="false">IF(X10&gt;=75,"Hot",IF(X10&gt;=50,"Warm","Cold"))</f>
        <v>Hot</v>
      </c>
      <c r="Z10" s="49" t="str">
        <f aca="false">IF(Y10="Hot","Call within 5 min · senior agent · site-visit slot",IF(Y10="Warm","Call within 24h · WhatsApp drip · price sheet","Retargeting audience · email nurture · skip dial"))</f>
        <v>Call within 5 min · senior agent · site-visit slot</v>
      </c>
    </row>
    <row r="11" customFormat="false" ht="15" hidden="false" customHeight="true" outlineLevel="0" collapsed="false">
      <c r="A11" s="52" t="str">
        <f aca="false">'3. Raw Leads'!A11</f>
        <v>L0010</v>
      </c>
      <c r="B11" s="52" t="str">
        <f aca="false">'3. Raw Leads'!C11</f>
        <v>Nazmul Sarkar</v>
      </c>
      <c r="C11" s="52" t="str">
        <f aca="false">'3. Raw Leads'!D11</f>
        <v>01474016400</v>
      </c>
      <c r="D11" s="52" t="str">
        <f aca="false">'3. Raw Leads'!I11</f>
        <v>Banasree</v>
      </c>
      <c r="E11" s="52" t="str">
        <f aca="false">'3. Raw Leads'!J11</f>
        <v>Uttara Greenview</v>
      </c>
      <c r="F11" s="52" t="str">
        <f aca="false">'3. Raw Leads'!K11</f>
        <v>Not disclosed</v>
      </c>
      <c r="G11" s="54" t="n">
        <f aca="false">'3. Raw Leads'!L11</f>
        <v>0</v>
      </c>
      <c r="H11" s="52" t="str">
        <f aca="false">'3. Raw Leads'!R11</f>
        <v>Full (all fields)</v>
      </c>
      <c r="I11" s="57" t="n">
        <f aca="false">'3. Raw Leads'!S11</f>
        <v>50</v>
      </c>
      <c r="J11" s="52" t="n">
        <f aca="false">'3. Raw Leads'!T11</f>
        <v>0</v>
      </c>
      <c r="K11" s="52" t="n">
        <f aca="false">'3. Raw Leads'!U11</f>
        <v>2</v>
      </c>
      <c r="L11" s="52" t="str">
        <f aca="false">'3. Raw Leads'!V11</f>
        <v>No</v>
      </c>
      <c r="M11" s="52" t="n">
        <f aca="false">'3. Raw Leads'!W11</f>
        <v>1</v>
      </c>
      <c r="N11" s="52" t="str">
        <f aca="false">'3. Raw Leads'!X11</f>
        <v>Not picked up</v>
      </c>
      <c r="O11" s="52" t="str">
        <f aca="false">'3. Raw Leads'!N11</f>
        <v>3–6 months</v>
      </c>
      <c r="P11" s="52" t="n">
        <f aca="false">IFERROR(VLOOKUP(F11,'10. Lookups'!$A$3:$B$9,2,FALSE()),5)</f>
        <v>5</v>
      </c>
      <c r="Q11" s="52" t="n">
        <f aca="false">IFERROR(VLOOKUP(D11,'10. Lookups'!$D$3:$E$12,2,FALSE()),3)</f>
        <v>15</v>
      </c>
      <c r="R11" s="52" t="n">
        <f aca="false">IFERROR(VLOOKUP(E11,'10. Lookups'!$G$3:$H$8,2,FALSE()),5)</f>
        <v>15</v>
      </c>
      <c r="S11" s="52" t="n">
        <f aca="false">IFERROR(VLOOKUP(H11,'10. Lookups'!$J$3:$K$6,2,FALSE()),1)+IF(I11&gt;=75,5,IF(I11&gt;=50,3,IF(I11&gt;=25,2,IF(I11&gt;0,1,0))))+MIN(4,J11*2)</f>
        <v>9</v>
      </c>
      <c r="T11" s="52" t="n">
        <f aca="false">IF(K11&lt;=1,5,IF(K11&lt;=3,4,IF(K11&lt;=7,2,IF(K11&lt;=14,1,0))))+IFERROR(VLOOKUP(L11,'10. Lookups'!$M$3:$N$6,2,FALSE()),1)</f>
        <v>5</v>
      </c>
      <c r="U11" s="52" t="n">
        <f aca="false">IFERROR(VLOOKUP(N11,'10. Lookups'!$P$3:$Q$11,2,FALSE()),3)</f>
        <v>3</v>
      </c>
      <c r="V11" s="52" t="n">
        <f aca="false">IFERROR(VLOOKUP(O11,'10. Lookups'!$S$3:$T$7,2,FALSE()),2)</f>
        <v>3</v>
      </c>
      <c r="W11" s="52" t="n">
        <f aca="false">MIN(100,P11+Q11+R11+S11+T11+U11+V11)</f>
        <v>55</v>
      </c>
      <c r="X11" s="58" t="n">
        <f aca="false">W11</f>
        <v>55</v>
      </c>
      <c r="Y11" s="52" t="str">
        <f aca="false">IF(X11&gt;=75,"Hot",IF(X11&gt;=50,"Warm","Cold"))</f>
        <v>Warm</v>
      </c>
      <c r="Z11" s="52" t="str">
        <f aca="false">IF(Y11="Hot","Call within 5 min · senior agent · site-visit slot",IF(Y11="Warm","Call within 24h · WhatsApp drip · price sheet","Retargeting audience · email nurture · skip dial"))</f>
        <v>Call within 24h · WhatsApp drip · price sheet</v>
      </c>
    </row>
    <row r="12" customFormat="false" ht="15" hidden="false" customHeight="true" outlineLevel="0" collapsed="false">
      <c r="A12" s="49" t="str">
        <f aca="false">'3. Raw Leads'!A12</f>
        <v>L0011</v>
      </c>
      <c r="B12" s="49" t="str">
        <f aca="false">'3. Raw Leads'!C12</f>
        <v>Rabeya Talukder</v>
      </c>
      <c r="C12" s="49" t="str">
        <f aca="false">'3. Raw Leads'!D12</f>
        <v>01515869232</v>
      </c>
      <c r="D12" s="49" t="str">
        <f aca="false">'3. Raw Leads'!I12</f>
        <v>Uttara</v>
      </c>
      <c r="E12" s="49" t="str">
        <f aca="false">'3. Raw Leads'!J12</f>
        <v>Skyline Heights – Bashundhara</v>
      </c>
      <c r="F12" s="49" t="str">
        <f aca="false">'3. Raw Leads'!K12</f>
        <v>80L–1Cr</v>
      </c>
      <c r="G12" s="51" t="n">
        <f aca="false">'3. Raw Leads'!L12</f>
        <v>8999999</v>
      </c>
      <c r="H12" s="49" t="str">
        <f aca="false">'3. Raw Leads'!R12</f>
        <v>Full (all fields)</v>
      </c>
      <c r="I12" s="55" t="n">
        <f aca="false">'3. Raw Leads'!S12</f>
        <v>0</v>
      </c>
      <c r="J12" s="49" t="n">
        <f aca="false">'3. Raw Leads'!T12</f>
        <v>2</v>
      </c>
      <c r="K12" s="49" t="n">
        <f aca="false">'3. Raw Leads'!U12</f>
        <v>5</v>
      </c>
      <c r="L12" s="49" t="str">
        <f aca="false">'3. Raw Leads'!V12</f>
        <v>No</v>
      </c>
      <c r="M12" s="49" t="n">
        <f aca="false">'3. Raw Leads'!W12</f>
        <v>4</v>
      </c>
      <c r="N12" s="49" t="str">
        <f aca="false">'3. Raw Leads'!X12</f>
        <v>Interested – evaluating</v>
      </c>
      <c r="O12" s="49" t="str">
        <f aca="false">'3. Raw Leads'!N12</f>
        <v>Just exploring</v>
      </c>
      <c r="P12" s="49" t="n">
        <f aca="false">IFERROR(VLOOKUP(F12,'10. Lookups'!$A$3:$B$9,2,FALSE()),5)</f>
        <v>22</v>
      </c>
      <c r="Q12" s="49" t="n">
        <f aca="false">IFERROR(VLOOKUP(D12,'10. Lookups'!$D$3:$E$12,2,FALSE()),3)</f>
        <v>15</v>
      </c>
      <c r="R12" s="49" t="n">
        <f aca="false">IFERROR(VLOOKUP(E12,'10. Lookups'!$G$3:$H$8,2,FALSE()),5)</f>
        <v>15</v>
      </c>
      <c r="S12" s="49" t="n">
        <f aca="false">IFERROR(VLOOKUP(H12,'10. Lookups'!$J$3:$K$6,2,FALSE()),1)+IF(I12&gt;=75,5,IF(I12&gt;=50,3,IF(I12&gt;=25,2,IF(I12&gt;0,1,0))))+MIN(4,J12*2)</f>
        <v>10</v>
      </c>
      <c r="T12" s="49" t="n">
        <f aca="false">IF(K12&lt;=1,5,IF(K12&lt;=3,4,IF(K12&lt;=7,2,IF(K12&lt;=14,1,0))))+IFERROR(VLOOKUP(L12,'10. Lookups'!$M$3:$N$6,2,FALSE()),1)</f>
        <v>3</v>
      </c>
      <c r="U12" s="49" t="n">
        <f aca="false">IFERROR(VLOOKUP(N12,'10. Lookups'!$P$3:$Q$11,2,FALSE()),3)</f>
        <v>10</v>
      </c>
      <c r="V12" s="49" t="n">
        <f aca="false">IFERROR(VLOOKUP(O12,'10. Lookups'!$S$3:$T$7,2,FALSE()),2)</f>
        <v>1</v>
      </c>
      <c r="W12" s="49" t="n">
        <f aca="false">MIN(100,P12+Q12+R12+S12+T12+U12+V12)</f>
        <v>76</v>
      </c>
      <c r="X12" s="56" t="n">
        <f aca="false">W12</f>
        <v>76</v>
      </c>
      <c r="Y12" s="49" t="str">
        <f aca="false">IF(X12&gt;=75,"Hot",IF(X12&gt;=50,"Warm","Cold"))</f>
        <v>Hot</v>
      </c>
      <c r="Z12" s="49" t="str">
        <f aca="false">IF(Y12="Hot","Call within 5 min · senior agent · site-visit slot",IF(Y12="Warm","Call within 24h · WhatsApp drip · price sheet","Retargeting audience · email nurture · skip dial"))</f>
        <v>Call within 5 min · senior agent · site-visit slot</v>
      </c>
    </row>
    <row r="13" customFormat="false" ht="15" hidden="false" customHeight="true" outlineLevel="0" collapsed="false">
      <c r="A13" s="52" t="str">
        <f aca="false">'3. Raw Leads'!A13</f>
        <v>L0012</v>
      </c>
      <c r="B13" s="52" t="str">
        <f aca="false">'3. Raw Leads'!C13</f>
        <v>Rashed Bhuiyan</v>
      </c>
      <c r="C13" s="52" t="str">
        <f aca="false">'3. Raw Leads'!D13</f>
        <v>01941458685</v>
      </c>
      <c r="D13" s="52" t="str">
        <f aca="false">'3. Raw Leads'!I13</f>
        <v>Mohammadpur</v>
      </c>
      <c r="E13" s="52" t="str">
        <f aca="false">'3. Raw Leads'!J13</f>
        <v>Uttara Greenview</v>
      </c>
      <c r="F13" s="52" t="str">
        <f aca="false">'3. Raw Leads'!K13</f>
        <v>80L–1Cr</v>
      </c>
      <c r="G13" s="54" t="n">
        <f aca="false">'3. Raw Leads'!L13</f>
        <v>8999999</v>
      </c>
      <c r="H13" s="52" t="str">
        <f aca="false">'3. Raw Leads'!R13</f>
        <v>Full (all fields)</v>
      </c>
      <c r="I13" s="57" t="n">
        <f aca="false">'3. Raw Leads'!S13</f>
        <v>95</v>
      </c>
      <c r="J13" s="52" t="n">
        <f aca="false">'3. Raw Leads'!T13</f>
        <v>0</v>
      </c>
      <c r="K13" s="52" t="n">
        <f aca="false">'3. Raw Leads'!U13</f>
        <v>5</v>
      </c>
      <c r="L13" s="52" t="str">
        <f aca="false">'3. Raw Leads'!V13</f>
        <v>No</v>
      </c>
      <c r="M13" s="52" t="n">
        <f aca="false">'3. Raw Leads'!W13</f>
        <v>1</v>
      </c>
      <c r="N13" s="52" t="str">
        <f aca="false">'3. Raw Leads'!X13</f>
        <v>Not picked up</v>
      </c>
      <c r="O13" s="52" t="str">
        <f aca="false">'3. Raw Leads'!N13</f>
        <v>1–3 months</v>
      </c>
      <c r="P13" s="52" t="n">
        <f aca="false">IFERROR(VLOOKUP(F13,'10. Lookups'!$A$3:$B$9,2,FALSE()),5)</f>
        <v>22</v>
      </c>
      <c r="Q13" s="52" t="n">
        <f aca="false">IFERROR(VLOOKUP(D13,'10. Lookups'!$D$3:$E$12,2,FALSE()),3)</f>
        <v>8</v>
      </c>
      <c r="R13" s="52" t="n">
        <f aca="false">IFERROR(VLOOKUP(E13,'10. Lookups'!$G$3:$H$8,2,FALSE()),5)</f>
        <v>15</v>
      </c>
      <c r="S13" s="52" t="n">
        <f aca="false">IFERROR(VLOOKUP(H13,'10. Lookups'!$J$3:$K$6,2,FALSE()),1)+IF(I13&gt;=75,5,IF(I13&gt;=50,3,IF(I13&gt;=25,2,IF(I13&gt;0,1,0))))+MIN(4,J13*2)</f>
        <v>11</v>
      </c>
      <c r="T13" s="52" t="n">
        <f aca="false">IF(K13&lt;=1,5,IF(K13&lt;=3,4,IF(K13&lt;=7,2,IF(K13&lt;=14,1,0))))+IFERROR(VLOOKUP(L13,'10. Lookups'!$M$3:$N$6,2,FALSE()),1)</f>
        <v>3</v>
      </c>
      <c r="U13" s="52" t="n">
        <f aca="false">IFERROR(VLOOKUP(N13,'10. Lookups'!$P$3:$Q$11,2,FALSE()),3)</f>
        <v>3</v>
      </c>
      <c r="V13" s="52" t="n">
        <f aca="false">IFERROR(VLOOKUP(O13,'10. Lookups'!$S$3:$T$7,2,FALSE()),2)</f>
        <v>4</v>
      </c>
      <c r="W13" s="52" t="n">
        <f aca="false">MIN(100,P13+Q13+R13+S13+T13+U13+V13)</f>
        <v>66</v>
      </c>
      <c r="X13" s="58" t="n">
        <f aca="false">W13</f>
        <v>66</v>
      </c>
      <c r="Y13" s="52" t="str">
        <f aca="false">IF(X13&gt;=75,"Hot",IF(X13&gt;=50,"Warm","Cold"))</f>
        <v>Warm</v>
      </c>
      <c r="Z13" s="52" t="str">
        <f aca="false">IF(Y13="Hot","Call within 5 min · senior agent · site-visit slot",IF(Y13="Warm","Call within 24h · WhatsApp drip · price sheet","Retargeting audience · email nurture · skip dial"))</f>
        <v>Call within 24h · WhatsApp drip · price sheet</v>
      </c>
    </row>
    <row r="14" customFormat="false" ht="15" hidden="false" customHeight="true" outlineLevel="0" collapsed="false">
      <c r="A14" s="49" t="str">
        <f aca="false">'3. Raw Leads'!A14</f>
        <v>L0013</v>
      </c>
      <c r="B14" s="49" t="str">
        <f aca="false">'3. Raw Leads'!C14</f>
        <v>Tarek Mahmud</v>
      </c>
      <c r="C14" s="49" t="str">
        <f aca="false">'3. Raw Leads'!D14</f>
        <v>01759514846</v>
      </c>
      <c r="D14" s="49" t="str">
        <f aca="false">'3. Raw Leads'!I14</f>
        <v>Bashundhara R/A</v>
      </c>
      <c r="E14" s="49" t="str">
        <f aca="false">'3. Raw Leads'!J14</f>
        <v>Aftab Garden Residence</v>
      </c>
      <c r="F14" s="49" t="str">
        <f aca="false">'3. Raw Leads'!K14</f>
        <v>80L–1Cr</v>
      </c>
      <c r="G14" s="51" t="n">
        <f aca="false">'3. Raw Leads'!L14</f>
        <v>8999999</v>
      </c>
      <c r="H14" s="49" t="str">
        <f aca="false">'3. Raw Leads'!R14</f>
        <v>Most (≥75%)</v>
      </c>
      <c r="I14" s="55" t="n">
        <f aca="false">'3. Raw Leads'!S14</f>
        <v>25</v>
      </c>
      <c r="J14" s="49" t="n">
        <f aca="false">'3. Raw Leads'!T14</f>
        <v>1</v>
      </c>
      <c r="K14" s="49" t="n">
        <f aca="false">'3. Raw Leads'!U14</f>
        <v>3</v>
      </c>
      <c r="L14" s="49" t="str">
        <f aca="false">'3. Raw Leads'!V14</f>
        <v>N/A</v>
      </c>
      <c r="M14" s="49" t="n">
        <f aca="false">'3. Raw Leads'!W14</f>
        <v>3</v>
      </c>
      <c r="N14" s="49" t="str">
        <f aca="false">'3. Raw Leads'!X14</f>
        <v>Interested – evaluating</v>
      </c>
      <c r="O14" s="49" t="str">
        <f aca="false">'3. Raw Leads'!N14</f>
        <v>Just exploring</v>
      </c>
      <c r="P14" s="49" t="n">
        <f aca="false">IFERROR(VLOOKUP(F14,'10. Lookups'!$A$3:$B$9,2,FALSE()),5)</f>
        <v>22</v>
      </c>
      <c r="Q14" s="49" t="n">
        <f aca="false">IFERROR(VLOOKUP(D14,'10. Lookups'!$D$3:$E$12,2,FALSE()),3)</f>
        <v>15</v>
      </c>
      <c r="R14" s="49" t="n">
        <f aca="false">IFERROR(VLOOKUP(E14,'10. Lookups'!$G$3:$H$8,2,FALSE()),5)</f>
        <v>15</v>
      </c>
      <c r="S14" s="49" t="n">
        <f aca="false">IFERROR(VLOOKUP(H14,'10. Lookups'!$J$3:$K$6,2,FALSE()),1)+IF(I14&gt;=75,5,IF(I14&gt;=50,3,IF(I14&gt;=25,2,IF(I14&gt;0,1,0))))+MIN(4,J14*2)</f>
        <v>8</v>
      </c>
      <c r="T14" s="49" t="n">
        <f aca="false">IF(K14&lt;=1,5,IF(K14&lt;=3,4,IF(K14&lt;=7,2,IF(K14&lt;=14,1,0))))+IFERROR(VLOOKUP(L14,'10. Lookups'!$M$3:$N$6,2,FALSE()),1)</f>
        <v>6</v>
      </c>
      <c r="U14" s="49" t="n">
        <f aca="false">IFERROR(VLOOKUP(N14,'10. Lookups'!$P$3:$Q$11,2,FALSE()),3)</f>
        <v>10</v>
      </c>
      <c r="V14" s="49" t="n">
        <f aca="false">IFERROR(VLOOKUP(O14,'10. Lookups'!$S$3:$T$7,2,FALSE()),2)</f>
        <v>1</v>
      </c>
      <c r="W14" s="49" t="n">
        <f aca="false">MIN(100,P14+Q14+R14+S14+T14+U14+V14)</f>
        <v>77</v>
      </c>
      <c r="X14" s="56" t="n">
        <f aca="false">W14</f>
        <v>77</v>
      </c>
      <c r="Y14" s="49" t="str">
        <f aca="false">IF(X14&gt;=75,"Hot",IF(X14&gt;=50,"Warm","Cold"))</f>
        <v>Hot</v>
      </c>
      <c r="Z14" s="49" t="str">
        <f aca="false">IF(Y14="Hot","Call within 5 min · senior agent · site-visit slot",IF(Y14="Warm","Call within 24h · WhatsApp drip · price sheet","Retargeting audience · email nurture · skip dial"))</f>
        <v>Call within 5 min · senior agent · site-visit slot</v>
      </c>
    </row>
    <row r="15" customFormat="false" ht="15" hidden="false" customHeight="true" outlineLevel="0" collapsed="false">
      <c r="A15" s="52" t="str">
        <f aca="false">'3. Raw Leads'!A15</f>
        <v>L0014</v>
      </c>
      <c r="B15" s="52" t="str">
        <f aca="false">'3. Raw Leads'!C15</f>
        <v>Sajid Akhtar</v>
      </c>
      <c r="C15" s="52" t="str">
        <f aca="false">'3. Raw Leads'!D15</f>
        <v>01814895134</v>
      </c>
      <c r="D15" s="52" t="str">
        <f aca="false">'3. Raw Leads'!I15</f>
        <v>Banasree</v>
      </c>
      <c r="E15" s="52" t="str">
        <f aca="false">'3. Raw Leads'!J15</f>
        <v>Banasree Bay</v>
      </c>
      <c r="F15" s="52" t="str">
        <f aca="false">'3. Raw Leads'!K15</f>
        <v>80L–1Cr</v>
      </c>
      <c r="G15" s="54" t="n">
        <f aca="false">'3. Raw Leads'!L15</f>
        <v>8999999</v>
      </c>
      <c r="H15" s="52" t="str">
        <f aca="false">'3. Raw Leads'!R15</f>
        <v>Most (≥75%)</v>
      </c>
      <c r="I15" s="57" t="n">
        <f aca="false">'3. Raw Leads'!S15</f>
        <v>0</v>
      </c>
      <c r="J15" s="52" t="n">
        <f aca="false">'3. Raw Leads'!T15</f>
        <v>0</v>
      </c>
      <c r="K15" s="52" t="n">
        <f aca="false">'3. Raw Leads'!U15</f>
        <v>3</v>
      </c>
      <c r="L15" s="52" t="str">
        <f aca="false">'3. Raw Leads'!V15</f>
        <v>No</v>
      </c>
      <c r="M15" s="52" t="n">
        <f aca="false">'3. Raw Leads'!W15</f>
        <v>3</v>
      </c>
      <c r="N15" s="52" t="str">
        <f aca="false">'3. Raw Leads'!X15</f>
        <v>Out of budget</v>
      </c>
      <c r="O15" s="52" t="str">
        <f aca="false">'3. Raw Leads'!N15</f>
        <v>3–6 months</v>
      </c>
      <c r="P15" s="52" t="n">
        <f aca="false">IFERROR(VLOOKUP(F15,'10. Lookups'!$A$3:$B$9,2,FALSE()),5)</f>
        <v>22</v>
      </c>
      <c r="Q15" s="52" t="n">
        <f aca="false">IFERROR(VLOOKUP(D15,'10. Lookups'!$D$3:$E$12,2,FALSE()),3)</f>
        <v>15</v>
      </c>
      <c r="R15" s="52" t="n">
        <f aca="false">IFERROR(VLOOKUP(E15,'10. Lookups'!$G$3:$H$8,2,FALSE()),5)</f>
        <v>15</v>
      </c>
      <c r="S15" s="52" t="n">
        <f aca="false">IFERROR(VLOOKUP(H15,'10. Lookups'!$J$3:$K$6,2,FALSE()),1)+IF(I15&gt;=75,5,IF(I15&gt;=50,3,IF(I15&gt;=25,2,IF(I15&gt;0,1,0))))+MIN(4,J15*2)</f>
        <v>4</v>
      </c>
      <c r="T15" s="52" t="n">
        <f aca="false">IF(K15&lt;=1,5,IF(K15&lt;=3,4,IF(K15&lt;=7,2,IF(K15&lt;=14,1,0))))+IFERROR(VLOOKUP(L15,'10. Lookups'!$M$3:$N$6,2,FALSE()),1)</f>
        <v>5</v>
      </c>
      <c r="U15" s="52" t="n">
        <f aca="false">IFERROR(VLOOKUP(N15,'10. Lookups'!$P$3:$Q$11,2,FALSE()),3)</f>
        <v>2</v>
      </c>
      <c r="V15" s="52" t="n">
        <f aca="false">IFERROR(VLOOKUP(O15,'10. Lookups'!$S$3:$T$7,2,FALSE()),2)</f>
        <v>3</v>
      </c>
      <c r="W15" s="52" t="n">
        <f aca="false">MIN(100,P15+Q15+R15+S15+T15+U15+V15)</f>
        <v>66</v>
      </c>
      <c r="X15" s="58" t="n">
        <f aca="false">W15</f>
        <v>66</v>
      </c>
      <c r="Y15" s="52" t="str">
        <f aca="false">IF(X15&gt;=75,"Hot",IF(X15&gt;=50,"Warm","Cold"))</f>
        <v>Warm</v>
      </c>
      <c r="Z15" s="52" t="str">
        <f aca="false">IF(Y15="Hot","Call within 5 min · senior agent · site-visit slot",IF(Y15="Warm","Call within 24h · WhatsApp drip · price sheet","Retargeting audience · email nurture · skip dial"))</f>
        <v>Call within 24h · WhatsApp drip · price sheet</v>
      </c>
    </row>
    <row r="16" customFormat="false" ht="15" hidden="false" customHeight="true" outlineLevel="0" collapsed="false">
      <c r="A16" s="49" t="str">
        <f aca="false">'3. Raw Leads'!A16</f>
        <v>L0015</v>
      </c>
      <c r="B16" s="49" t="str">
        <f aca="false">'3. Raw Leads'!C16</f>
        <v>Mahmud Pramanik</v>
      </c>
      <c r="C16" s="49" t="str">
        <f aca="false">'3. Raw Leads'!D16</f>
        <v>01783172788</v>
      </c>
      <c r="D16" s="49" t="str">
        <f aca="false">'3. Raw Leads'!I16</f>
        <v>Banasree</v>
      </c>
      <c r="E16" s="49" t="str">
        <f aca="false">'3. Raw Leads'!J16</f>
        <v>Mirpur DOHS Premier</v>
      </c>
      <c r="F16" s="49" t="str">
        <f aca="false">'3. Raw Leads'!K16</f>
        <v>1Cr–1.25Cr</v>
      </c>
      <c r="G16" s="51" t="n">
        <f aca="false">'3. Raw Leads'!L16</f>
        <v>11249999</v>
      </c>
      <c r="H16" s="49" t="str">
        <f aca="false">'3. Raw Leads'!R16</f>
        <v>Minimal (&lt;50%)</v>
      </c>
      <c r="I16" s="55" t="n">
        <f aca="false">'3. Raw Leads'!S16</f>
        <v>95</v>
      </c>
      <c r="J16" s="49" t="n">
        <f aca="false">'3. Raw Leads'!T16</f>
        <v>2</v>
      </c>
      <c r="K16" s="49" t="n">
        <f aca="false">'3. Raw Leads'!U16</f>
        <v>5</v>
      </c>
      <c r="L16" s="49" t="str">
        <f aca="false">'3. Raw Leads'!V16</f>
        <v>Yes</v>
      </c>
      <c r="M16" s="49" t="n">
        <f aca="false">'3. Raw Leads'!W16</f>
        <v>3</v>
      </c>
      <c r="N16" s="49" t="str">
        <f aca="false">'3. Raw Leads'!X16</f>
        <v>Not picked up</v>
      </c>
      <c r="O16" s="49" t="str">
        <f aca="false">'3. Raw Leads'!N16</f>
        <v>Just exploring</v>
      </c>
      <c r="P16" s="49" t="n">
        <f aca="false">IFERROR(VLOOKUP(F16,'10. Lookups'!$A$3:$B$9,2,FALSE()),5)</f>
        <v>25</v>
      </c>
      <c r="Q16" s="49" t="n">
        <f aca="false">IFERROR(VLOOKUP(D16,'10. Lookups'!$D$3:$E$12,2,FALSE()),3)</f>
        <v>15</v>
      </c>
      <c r="R16" s="49" t="n">
        <f aca="false">IFERROR(VLOOKUP(E16,'10. Lookups'!$G$3:$H$8,2,FALSE()),5)</f>
        <v>15</v>
      </c>
      <c r="S16" s="49" t="n">
        <f aca="false">IFERROR(VLOOKUP(H16,'10. Lookups'!$J$3:$K$6,2,FALSE()),1)+IF(I16&gt;=75,5,IF(I16&gt;=50,3,IF(I16&gt;=25,2,IF(I16&gt;0,1,0))))+MIN(4,J16*2)</f>
        <v>10</v>
      </c>
      <c r="T16" s="49" t="n">
        <f aca="false">IF(K16&lt;=1,5,IF(K16&lt;=3,4,IF(K16&lt;=7,2,IF(K16&lt;=14,1,0))))+IFERROR(VLOOKUP(L16,'10. Lookups'!$M$3:$N$6,2,FALSE()),1)</f>
        <v>7</v>
      </c>
      <c r="U16" s="49" t="n">
        <f aca="false">IFERROR(VLOOKUP(N16,'10. Lookups'!$P$3:$Q$11,2,FALSE()),3)</f>
        <v>3</v>
      </c>
      <c r="V16" s="49" t="n">
        <f aca="false">IFERROR(VLOOKUP(O16,'10. Lookups'!$S$3:$T$7,2,FALSE()),2)</f>
        <v>1</v>
      </c>
      <c r="W16" s="49" t="n">
        <f aca="false">MIN(100,P16+Q16+R16+S16+T16+U16+V16)</f>
        <v>76</v>
      </c>
      <c r="X16" s="56" t="n">
        <f aca="false">W16</f>
        <v>76</v>
      </c>
      <c r="Y16" s="49" t="str">
        <f aca="false">IF(X16&gt;=75,"Hot",IF(X16&gt;=50,"Warm","Cold"))</f>
        <v>Hot</v>
      </c>
      <c r="Z16" s="49" t="str">
        <f aca="false">IF(Y16="Hot","Call within 5 min · senior agent · site-visit slot",IF(Y16="Warm","Call within 24h · WhatsApp drip · price sheet","Retargeting audience · email nurture · skip dial"))</f>
        <v>Call within 5 min · senior agent · site-visit slot</v>
      </c>
    </row>
    <row r="17" customFormat="false" ht="15" hidden="false" customHeight="true" outlineLevel="0" collapsed="false">
      <c r="A17" s="52" t="str">
        <f aca="false">'3. Raw Leads'!A17</f>
        <v>L0016</v>
      </c>
      <c r="B17" s="52" t="str">
        <f aca="false">'3. Raw Leads'!C17</f>
        <v>Ishrat Mondol</v>
      </c>
      <c r="C17" s="52" t="str">
        <f aca="false">'3. Raw Leads'!D17</f>
        <v>01823623166</v>
      </c>
      <c r="D17" s="52" t="str">
        <f aca="false">'3. Raw Leads'!I17</f>
        <v>Mirpur DOHS</v>
      </c>
      <c r="E17" s="52" t="str">
        <f aca="false">'3. Raw Leads'!J17</f>
        <v>Mirpur DOHS Premier</v>
      </c>
      <c r="F17" s="52" t="str">
        <f aca="false">'3. Raw Leads'!K17</f>
        <v>Above 1.5Cr</v>
      </c>
      <c r="G17" s="54" t="n">
        <f aca="false">'3. Raw Leads'!L17</f>
        <v>20000000</v>
      </c>
      <c r="H17" s="52" t="str">
        <f aca="false">'3. Raw Leads'!R17</f>
        <v>Most (≥75%)</v>
      </c>
      <c r="I17" s="57" t="n">
        <f aca="false">'3. Raw Leads'!S17</f>
        <v>0</v>
      </c>
      <c r="J17" s="52" t="n">
        <f aca="false">'3. Raw Leads'!T17</f>
        <v>0</v>
      </c>
      <c r="K17" s="52" t="n">
        <f aca="false">'3. Raw Leads'!U17</f>
        <v>3</v>
      </c>
      <c r="L17" s="52" t="str">
        <f aca="false">'3. Raw Leads'!V17</f>
        <v>Yes</v>
      </c>
      <c r="M17" s="52" t="n">
        <f aca="false">'3. Raw Leads'!W17</f>
        <v>1</v>
      </c>
      <c r="N17" s="52" t="str">
        <f aca="false">'3. Raw Leads'!X17</f>
        <v>Not interested</v>
      </c>
      <c r="O17" s="52" t="str">
        <f aca="false">'3. Raw Leads'!N17</f>
        <v>3–6 months</v>
      </c>
      <c r="P17" s="52" t="n">
        <f aca="false">IFERROR(VLOOKUP(F17,'10. Lookups'!$A$3:$B$9,2,FALSE()),5)</f>
        <v>15</v>
      </c>
      <c r="Q17" s="52" t="n">
        <f aca="false">IFERROR(VLOOKUP(D17,'10. Lookups'!$D$3:$E$12,2,FALSE()),3)</f>
        <v>15</v>
      </c>
      <c r="R17" s="52" t="n">
        <f aca="false">IFERROR(VLOOKUP(E17,'10. Lookups'!$G$3:$H$8,2,FALSE()),5)</f>
        <v>15</v>
      </c>
      <c r="S17" s="52" t="n">
        <f aca="false">IFERROR(VLOOKUP(H17,'10. Lookups'!$J$3:$K$6,2,FALSE()),1)+IF(I17&gt;=75,5,IF(I17&gt;=50,3,IF(I17&gt;=25,2,IF(I17&gt;0,1,0))))+MIN(4,J17*2)</f>
        <v>4</v>
      </c>
      <c r="T17" s="52" t="n">
        <f aca="false">IF(K17&lt;=1,5,IF(K17&lt;=3,4,IF(K17&lt;=7,2,IF(K17&lt;=14,1,0))))+IFERROR(VLOOKUP(L17,'10. Lookups'!$M$3:$N$6,2,FALSE()),1)</f>
        <v>9</v>
      </c>
      <c r="U17" s="52" t="n">
        <f aca="false">IFERROR(VLOOKUP(N17,'10. Lookups'!$P$3:$Q$11,2,FALSE()),3)</f>
        <v>1</v>
      </c>
      <c r="V17" s="52" t="n">
        <f aca="false">IFERROR(VLOOKUP(O17,'10. Lookups'!$S$3:$T$7,2,FALSE()),2)</f>
        <v>3</v>
      </c>
      <c r="W17" s="52" t="n">
        <f aca="false">MIN(100,P17+Q17+R17+S17+T17+U17+V17)</f>
        <v>62</v>
      </c>
      <c r="X17" s="58" t="n">
        <f aca="false">W17</f>
        <v>62</v>
      </c>
      <c r="Y17" s="52" t="str">
        <f aca="false">IF(X17&gt;=75,"Hot",IF(X17&gt;=50,"Warm","Cold"))</f>
        <v>Warm</v>
      </c>
      <c r="Z17" s="52" t="str">
        <f aca="false">IF(Y17="Hot","Call within 5 min · senior agent · site-visit slot",IF(Y17="Warm","Call within 24h · WhatsApp drip · price sheet","Retargeting audience · email nurture · skip dial"))</f>
        <v>Call within 24h · WhatsApp drip · price sheet</v>
      </c>
    </row>
    <row r="18" customFormat="false" ht="15" hidden="false" customHeight="true" outlineLevel="0" collapsed="false">
      <c r="A18" s="49" t="str">
        <f aca="false">'3. Raw Leads'!A18</f>
        <v>L0017</v>
      </c>
      <c r="B18" s="49" t="str">
        <f aca="false">'3. Raw Leads'!C18</f>
        <v>Mizan Akhtar</v>
      </c>
      <c r="C18" s="49" t="str">
        <f aca="false">'3. Raw Leads'!D18</f>
        <v>01370656272</v>
      </c>
      <c r="D18" s="49" t="str">
        <f aca="false">'3. Raw Leads'!I18</f>
        <v>Mirpur DOHS</v>
      </c>
      <c r="E18" s="49" t="str">
        <f aca="false">'3. Raw Leads'!J18</f>
        <v>Generic / Not Sure</v>
      </c>
      <c r="F18" s="49" t="str">
        <f aca="false">'3. Raw Leads'!K18</f>
        <v>1Cr–1.25Cr</v>
      </c>
      <c r="G18" s="51" t="n">
        <f aca="false">'3. Raw Leads'!L18</f>
        <v>11249999</v>
      </c>
      <c r="H18" s="49" t="str">
        <f aca="false">'3. Raw Leads'!R18</f>
        <v>Minimal (&lt;50%)</v>
      </c>
      <c r="I18" s="55" t="n">
        <f aca="false">'3. Raw Leads'!S18</f>
        <v>95</v>
      </c>
      <c r="J18" s="49" t="n">
        <f aca="false">'3. Raw Leads'!T18</f>
        <v>0</v>
      </c>
      <c r="K18" s="49" t="n">
        <f aca="false">'3. Raw Leads'!U18</f>
        <v>3</v>
      </c>
      <c r="L18" s="49" t="str">
        <f aca="false">'3. Raw Leads'!V18</f>
        <v>No</v>
      </c>
      <c r="M18" s="49" t="n">
        <f aca="false">'3. Raw Leads'!W18</f>
        <v>4</v>
      </c>
      <c r="N18" s="49" t="str">
        <f aca="false">'3. Raw Leads'!X18</f>
        <v>Needs info – follow up</v>
      </c>
      <c r="O18" s="49" t="str">
        <f aca="false">'3. Raw Leads'!N18</f>
        <v>6–12 months</v>
      </c>
      <c r="P18" s="49" t="n">
        <f aca="false">IFERROR(VLOOKUP(F18,'10. Lookups'!$A$3:$B$9,2,FALSE()),5)</f>
        <v>25</v>
      </c>
      <c r="Q18" s="49" t="n">
        <f aca="false">IFERROR(VLOOKUP(D18,'10. Lookups'!$D$3:$E$12,2,FALSE()),3)</f>
        <v>15</v>
      </c>
      <c r="R18" s="49" t="n">
        <f aca="false">IFERROR(VLOOKUP(E18,'10. Lookups'!$G$3:$H$8,2,FALSE()),5)</f>
        <v>5</v>
      </c>
      <c r="S18" s="49" t="n">
        <f aca="false">IFERROR(VLOOKUP(H18,'10. Lookups'!$J$3:$K$6,2,FALSE()),1)+IF(I18&gt;=75,5,IF(I18&gt;=50,3,IF(I18&gt;=25,2,IF(I18&gt;0,1,0))))+MIN(4,J18*2)</f>
        <v>6</v>
      </c>
      <c r="T18" s="49" t="n">
        <f aca="false">IF(K18&lt;=1,5,IF(K18&lt;=3,4,IF(K18&lt;=7,2,IF(K18&lt;=14,1,0))))+IFERROR(VLOOKUP(L18,'10. Lookups'!$M$3:$N$6,2,FALSE()),1)</f>
        <v>5</v>
      </c>
      <c r="U18" s="49" t="n">
        <f aca="false">IFERROR(VLOOKUP(N18,'10. Lookups'!$P$3:$Q$11,2,FALSE()),3)</f>
        <v>7</v>
      </c>
      <c r="V18" s="49" t="n">
        <f aca="false">IFERROR(VLOOKUP(O18,'10. Lookups'!$S$3:$T$7,2,FALSE()),2)</f>
        <v>2</v>
      </c>
      <c r="W18" s="49" t="n">
        <f aca="false">MIN(100,P18+Q18+R18+S18+T18+U18+V18)</f>
        <v>65</v>
      </c>
      <c r="X18" s="56" t="n">
        <f aca="false">W18</f>
        <v>65</v>
      </c>
      <c r="Y18" s="49" t="str">
        <f aca="false">IF(X18&gt;=75,"Hot",IF(X18&gt;=50,"Warm","Cold"))</f>
        <v>Warm</v>
      </c>
      <c r="Z18" s="49" t="str">
        <f aca="false">IF(Y18="Hot","Call within 5 min · senior agent · site-visit slot",IF(Y18="Warm","Call within 24h · WhatsApp drip · price sheet","Retargeting audience · email nurture · skip dial"))</f>
        <v>Call within 24h · WhatsApp drip · price sheet</v>
      </c>
    </row>
    <row r="19" customFormat="false" ht="15" hidden="false" customHeight="true" outlineLevel="0" collapsed="false">
      <c r="A19" s="52" t="str">
        <f aca="false">'3. Raw Leads'!A19</f>
        <v>L0018</v>
      </c>
      <c r="B19" s="52" t="str">
        <f aca="false">'3. Raw Leads'!C19</f>
        <v>Tarek Ahmed</v>
      </c>
      <c r="C19" s="52" t="str">
        <f aca="false">'3. Raw Leads'!D19</f>
        <v>01510033092</v>
      </c>
      <c r="D19" s="52" t="str">
        <f aca="false">'3. Raw Leads'!I19</f>
        <v>Bashundhara R/A</v>
      </c>
      <c r="E19" s="52" t="str">
        <f aca="false">'3. Raw Leads'!J19</f>
        <v>Generic / Not Sure</v>
      </c>
      <c r="F19" s="52" t="str">
        <f aca="false">'3. Raw Leads'!K19</f>
        <v>80L–1Cr</v>
      </c>
      <c r="G19" s="54" t="n">
        <f aca="false">'3. Raw Leads'!L19</f>
        <v>8999999</v>
      </c>
      <c r="H19" s="52" t="str">
        <f aca="false">'3. Raw Leads'!R19</f>
        <v>Minimal (&lt;50%)</v>
      </c>
      <c r="I19" s="57" t="n">
        <f aca="false">'3. Raw Leads'!S19</f>
        <v>25</v>
      </c>
      <c r="J19" s="52" t="n">
        <f aca="false">'3. Raw Leads'!T19</f>
        <v>2</v>
      </c>
      <c r="K19" s="52" t="n">
        <f aca="false">'3. Raw Leads'!U19</f>
        <v>2</v>
      </c>
      <c r="L19" s="52" t="str">
        <f aca="false">'3. Raw Leads'!V19</f>
        <v>No</v>
      </c>
      <c r="M19" s="52" t="n">
        <f aca="false">'3. Raw Leads'!W19</f>
        <v>1</v>
      </c>
      <c r="N19" s="52" t="str">
        <f aca="false">'3. Raw Leads'!X19</f>
        <v>Out of budget</v>
      </c>
      <c r="O19" s="52" t="str">
        <f aca="false">'3. Raw Leads'!N19</f>
        <v>3–6 months</v>
      </c>
      <c r="P19" s="52" t="n">
        <f aca="false">IFERROR(VLOOKUP(F19,'10. Lookups'!$A$3:$B$9,2,FALSE()),5)</f>
        <v>22</v>
      </c>
      <c r="Q19" s="52" t="n">
        <f aca="false">IFERROR(VLOOKUP(D19,'10. Lookups'!$D$3:$E$12,2,FALSE()),3)</f>
        <v>15</v>
      </c>
      <c r="R19" s="52" t="n">
        <f aca="false">IFERROR(VLOOKUP(E19,'10. Lookups'!$G$3:$H$8,2,FALSE()),5)</f>
        <v>5</v>
      </c>
      <c r="S19" s="52" t="n">
        <f aca="false">IFERROR(VLOOKUP(H19,'10. Lookups'!$J$3:$K$6,2,FALSE()),1)+IF(I19&gt;=75,5,IF(I19&gt;=50,3,IF(I19&gt;=25,2,IF(I19&gt;0,1,0))))+MIN(4,J19*2)</f>
        <v>7</v>
      </c>
      <c r="T19" s="52" t="n">
        <f aca="false">IF(K19&lt;=1,5,IF(K19&lt;=3,4,IF(K19&lt;=7,2,IF(K19&lt;=14,1,0))))+IFERROR(VLOOKUP(L19,'10. Lookups'!$M$3:$N$6,2,FALSE()),1)</f>
        <v>5</v>
      </c>
      <c r="U19" s="52" t="n">
        <f aca="false">IFERROR(VLOOKUP(N19,'10. Lookups'!$P$3:$Q$11,2,FALSE()),3)</f>
        <v>2</v>
      </c>
      <c r="V19" s="52" t="n">
        <f aca="false">IFERROR(VLOOKUP(O19,'10. Lookups'!$S$3:$T$7,2,FALSE()),2)</f>
        <v>3</v>
      </c>
      <c r="W19" s="52" t="n">
        <f aca="false">MIN(100,P19+Q19+R19+S19+T19+U19+V19)</f>
        <v>59</v>
      </c>
      <c r="X19" s="58" t="n">
        <f aca="false">W19</f>
        <v>59</v>
      </c>
      <c r="Y19" s="52" t="str">
        <f aca="false">IF(X19&gt;=75,"Hot",IF(X19&gt;=50,"Warm","Cold"))</f>
        <v>Warm</v>
      </c>
      <c r="Z19" s="52" t="str">
        <f aca="false">IF(Y19="Hot","Call within 5 min · senior agent · site-visit slot",IF(Y19="Warm","Call within 24h · WhatsApp drip · price sheet","Retargeting audience · email nurture · skip dial"))</f>
        <v>Call within 24h · WhatsApp drip · price sheet</v>
      </c>
    </row>
    <row r="20" customFormat="false" ht="15" hidden="false" customHeight="true" outlineLevel="0" collapsed="false">
      <c r="A20" s="49" t="str">
        <f aca="false">'3. Raw Leads'!A20</f>
        <v>L0019</v>
      </c>
      <c r="B20" s="49" t="str">
        <f aca="false">'3. Raw Leads'!C20</f>
        <v>Sajid Talukder</v>
      </c>
      <c r="C20" s="49" t="str">
        <f aca="false">'3. Raw Leads'!D20</f>
        <v>01814919058</v>
      </c>
      <c r="D20" s="49" t="str">
        <f aca="false">'3. Raw Leads'!I20</f>
        <v>Dhanmondi</v>
      </c>
      <c r="E20" s="49" t="str">
        <f aca="false">'3. Raw Leads'!J20</f>
        <v>Skyline Heights – Bashundhara</v>
      </c>
      <c r="F20" s="49" t="str">
        <f aca="false">'3. Raw Leads'!K20</f>
        <v>1Cr–1.25Cr</v>
      </c>
      <c r="G20" s="51" t="n">
        <f aca="false">'3. Raw Leads'!L20</f>
        <v>11249999</v>
      </c>
      <c r="H20" s="49" t="str">
        <f aca="false">'3. Raw Leads'!R20</f>
        <v>Full (all fields)</v>
      </c>
      <c r="I20" s="55" t="n">
        <f aca="false">'3. Raw Leads'!S20</f>
        <v>75</v>
      </c>
      <c r="J20" s="49" t="n">
        <f aca="false">'3. Raw Leads'!T20</f>
        <v>3</v>
      </c>
      <c r="K20" s="49" t="n">
        <f aca="false">'3. Raw Leads'!U20</f>
        <v>1</v>
      </c>
      <c r="L20" s="49" t="str">
        <f aca="false">'3. Raw Leads'!V20</f>
        <v>No</v>
      </c>
      <c r="M20" s="49" t="n">
        <f aca="false">'3. Raw Leads'!W20</f>
        <v>1</v>
      </c>
      <c r="N20" s="49" t="str">
        <f aca="false">'3. Raw Leads'!X20</f>
        <v>Not picked up</v>
      </c>
      <c r="O20" s="49" t="str">
        <f aca="false">'3. Raw Leads'!N20</f>
        <v>1–3 months</v>
      </c>
      <c r="P20" s="49" t="n">
        <f aca="false">IFERROR(VLOOKUP(F20,'10. Lookups'!$A$3:$B$9,2,FALSE()),5)</f>
        <v>25</v>
      </c>
      <c r="Q20" s="49" t="n">
        <f aca="false">IFERROR(VLOOKUP(D20,'10. Lookups'!$D$3:$E$12,2,FALSE()),3)</f>
        <v>9</v>
      </c>
      <c r="R20" s="49" t="n">
        <f aca="false">IFERROR(VLOOKUP(E20,'10. Lookups'!$G$3:$H$8,2,FALSE()),5)</f>
        <v>15</v>
      </c>
      <c r="S20" s="49" t="n">
        <f aca="false">IFERROR(VLOOKUP(H20,'10. Lookups'!$J$3:$K$6,2,FALSE()),1)+IF(I20&gt;=75,5,IF(I20&gt;=50,3,IF(I20&gt;=25,2,IF(I20&gt;0,1,0))))+MIN(4,J20*2)</f>
        <v>15</v>
      </c>
      <c r="T20" s="49" t="n">
        <f aca="false">IF(K20&lt;=1,5,IF(K20&lt;=3,4,IF(K20&lt;=7,2,IF(K20&lt;=14,1,0))))+IFERROR(VLOOKUP(L20,'10. Lookups'!$M$3:$N$6,2,FALSE()),1)</f>
        <v>6</v>
      </c>
      <c r="U20" s="49" t="n">
        <f aca="false">IFERROR(VLOOKUP(N20,'10. Lookups'!$P$3:$Q$11,2,FALSE()),3)</f>
        <v>3</v>
      </c>
      <c r="V20" s="49" t="n">
        <f aca="false">IFERROR(VLOOKUP(O20,'10. Lookups'!$S$3:$T$7,2,FALSE()),2)</f>
        <v>4</v>
      </c>
      <c r="W20" s="49" t="n">
        <f aca="false">MIN(100,P20+Q20+R20+S20+T20+U20+V20)</f>
        <v>77</v>
      </c>
      <c r="X20" s="56" t="n">
        <f aca="false">W20</f>
        <v>77</v>
      </c>
      <c r="Y20" s="49" t="str">
        <f aca="false">IF(X20&gt;=75,"Hot",IF(X20&gt;=50,"Warm","Cold"))</f>
        <v>Hot</v>
      </c>
      <c r="Z20" s="49" t="str">
        <f aca="false">IF(Y20="Hot","Call within 5 min · senior agent · site-visit slot",IF(Y20="Warm","Call within 24h · WhatsApp drip · price sheet","Retargeting audience · email nurture · skip dial"))</f>
        <v>Call within 5 min · senior agent · site-visit slot</v>
      </c>
    </row>
    <row r="21" customFormat="false" ht="15" hidden="false" customHeight="true" outlineLevel="0" collapsed="false">
      <c r="A21" s="52" t="str">
        <f aca="false">'3. Raw Leads'!A21</f>
        <v>L0020</v>
      </c>
      <c r="B21" s="52" t="str">
        <f aca="false">'3. Raw Leads'!C21</f>
        <v>Sumon Ahmed</v>
      </c>
      <c r="C21" s="52" t="str">
        <f aca="false">'3. Raw Leads'!D21</f>
        <v>01814737996</v>
      </c>
      <c r="D21" s="52" t="str">
        <f aca="false">'3. Raw Leads'!I21</f>
        <v>Khilgaon</v>
      </c>
      <c r="E21" s="52" t="str">
        <f aca="false">'3. Raw Leads'!J21</f>
        <v>Skyline Heights – Bashundhara</v>
      </c>
      <c r="F21" s="52" t="str">
        <f aca="false">'3. Raw Leads'!K21</f>
        <v>1.25Cr–1.5Cr</v>
      </c>
      <c r="G21" s="54" t="n">
        <f aca="false">'3. Raw Leads'!L21</f>
        <v>13750000</v>
      </c>
      <c r="H21" s="52" t="str">
        <f aca="false">'3. Raw Leads'!R21</f>
        <v>Full (all fields)</v>
      </c>
      <c r="I21" s="57" t="n">
        <f aca="false">'3. Raw Leads'!S21</f>
        <v>75</v>
      </c>
      <c r="J21" s="52" t="n">
        <f aca="false">'3. Raw Leads'!T21</f>
        <v>0</v>
      </c>
      <c r="K21" s="52" t="n">
        <f aca="false">'3. Raw Leads'!U21</f>
        <v>2</v>
      </c>
      <c r="L21" s="52" t="str">
        <f aca="false">'3. Raw Leads'!V21</f>
        <v>Read no reply</v>
      </c>
      <c r="M21" s="52" t="n">
        <f aca="false">'3. Raw Leads'!W21</f>
        <v>3</v>
      </c>
      <c r="N21" s="52" t="str">
        <f aca="false">'3. Raw Leads'!X21</f>
        <v>Interested – evaluating</v>
      </c>
      <c r="O21" s="52" t="str">
        <f aca="false">'3. Raw Leads'!N21</f>
        <v>Just exploring</v>
      </c>
      <c r="P21" s="52" t="n">
        <f aca="false">IFERROR(VLOOKUP(F21,'10. Lookups'!$A$3:$B$9,2,FALSE()),5)</f>
        <v>23</v>
      </c>
      <c r="Q21" s="52" t="n">
        <f aca="false">IFERROR(VLOOKUP(D21,'10. Lookups'!$D$3:$E$12,2,FALSE()),3)</f>
        <v>7</v>
      </c>
      <c r="R21" s="52" t="n">
        <f aca="false">IFERROR(VLOOKUP(E21,'10. Lookups'!$G$3:$H$8,2,FALSE()),5)</f>
        <v>15</v>
      </c>
      <c r="S21" s="52" t="n">
        <f aca="false">IFERROR(VLOOKUP(H21,'10. Lookups'!$J$3:$K$6,2,FALSE()),1)+IF(I21&gt;=75,5,IF(I21&gt;=50,3,IF(I21&gt;=25,2,IF(I21&gt;0,1,0))))+MIN(4,J21*2)</f>
        <v>11</v>
      </c>
      <c r="T21" s="52" t="n">
        <f aca="false">IF(K21&lt;=1,5,IF(K21&lt;=3,4,IF(K21&lt;=7,2,IF(K21&lt;=14,1,0))))+IFERROR(VLOOKUP(L21,'10. Lookups'!$M$3:$N$6,2,FALSE()),1)</f>
        <v>7</v>
      </c>
      <c r="U21" s="52" t="n">
        <f aca="false">IFERROR(VLOOKUP(N21,'10. Lookups'!$P$3:$Q$11,2,FALSE()),3)</f>
        <v>10</v>
      </c>
      <c r="V21" s="52" t="n">
        <f aca="false">IFERROR(VLOOKUP(O21,'10. Lookups'!$S$3:$T$7,2,FALSE()),2)</f>
        <v>1</v>
      </c>
      <c r="W21" s="52" t="n">
        <f aca="false">MIN(100,P21+Q21+R21+S21+T21+U21+V21)</f>
        <v>74</v>
      </c>
      <c r="X21" s="58" t="n">
        <f aca="false">W21</f>
        <v>74</v>
      </c>
      <c r="Y21" s="52" t="str">
        <f aca="false">IF(X21&gt;=75,"Hot",IF(X21&gt;=50,"Warm","Cold"))</f>
        <v>Warm</v>
      </c>
      <c r="Z21" s="52" t="str">
        <f aca="false">IF(Y21="Hot","Call within 5 min · senior agent · site-visit slot",IF(Y21="Warm","Call within 24h · WhatsApp drip · price sheet","Retargeting audience · email nurture · skip dial"))</f>
        <v>Call within 24h · WhatsApp drip · price sheet</v>
      </c>
    </row>
    <row r="22" customFormat="false" ht="15" hidden="false" customHeight="true" outlineLevel="0" collapsed="false">
      <c r="A22" s="49" t="str">
        <f aca="false">'3. Raw Leads'!A22</f>
        <v>L0021</v>
      </c>
      <c r="B22" s="49" t="str">
        <f aca="false">'3. Raw Leads'!C22</f>
        <v>Sabbir Hasan</v>
      </c>
      <c r="C22" s="49" t="str">
        <f aca="false">'3. Raw Leads'!D22</f>
        <v>01534957885</v>
      </c>
      <c r="D22" s="49" t="str">
        <f aca="false">'3. Raw Leads'!I22</f>
        <v>Aftab Nagar</v>
      </c>
      <c r="E22" s="49" t="str">
        <f aca="false">'3. Raw Leads'!J22</f>
        <v>Aftab Garden Residence</v>
      </c>
      <c r="F22" s="49" t="str">
        <f aca="false">'3. Raw Leads'!K22</f>
        <v>60L–80L</v>
      </c>
      <c r="G22" s="51" t="n">
        <f aca="false">'3. Raw Leads'!L22</f>
        <v>6999999</v>
      </c>
      <c r="H22" s="49" t="str">
        <f aca="false">'3. Raw Leads'!R22</f>
        <v>Most (≥75%)</v>
      </c>
      <c r="I22" s="55" t="n">
        <f aca="false">'3. Raw Leads'!S22</f>
        <v>0</v>
      </c>
      <c r="J22" s="49" t="n">
        <f aca="false">'3. Raw Leads'!T22</f>
        <v>0</v>
      </c>
      <c r="K22" s="49" t="n">
        <f aca="false">'3. Raw Leads'!U22</f>
        <v>3</v>
      </c>
      <c r="L22" s="49" t="str">
        <f aca="false">'3. Raw Leads'!V22</f>
        <v>Read no reply</v>
      </c>
      <c r="M22" s="49" t="n">
        <f aca="false">'3. Raw Leads'!W22</f>
        <v>1</v>
      </c>
      <c r="N22" s="49" t="str">
        <f aca="false">'3. Raw Leads'!X22</f>
        <v>Interested – evaluating</v>
      </c>
      <c r="O22" s="49" t="str">
        <f aca="false">'3. Raw Leads'!N22</f>
        <v>6–12 months</v>
      </c>
      <c r="P22" s="49" t="n">
        <f aca="false">IFERROR(VLOOKUP(F22,'10. Lookups'!$A$3:$B$9,2,FALSE()),5)</f>
        <v>18</v>
      </c>
      <c r="Q22" s="49" t="n">
        <f aca="false">IFERROR(VLOOKUP(D22,'10. Lookups'!$D$3:$E$12,2,FALSE()),3)</f>
        <v>15</v>
      </c>
      <c r="R22" s="49" t="n">
        <f aca="false">IFERROR(VLOOKUP(E22,'10. Lookups'!$G$3:$H$8,2,FALSE()),5)</f>
        <v>15</v>
      </c>
      <c r="S22" s="49" t="n">
        <f aca="false">IFERROR(VLOOKUP(H22,'10. Lookups'!$J$3:$K$6,2,FALSE()),1)+IF(I22&gt;=75,5,IF(I22&gt;=50,3,IF(I22&gt;=25,2,IF(I22&gt;0,1,0))))+MIN(4,J22*2)</f>
        <v>4</v>
      </c>
      <c r="T22" s="49" t="n">
        <f aca="false">IF(K22&lt;=1,5,IF(K22&lt;=3,4,IF(K22&lt;=7,2,IF(K22&lt;=14,1,0))))+IFERROR(VLOOKUP(L22,'10. Lookups'!$M$3:$N$6,2,FALSE()),1)</f>
        <v>7</v>
      </c>
      <c r="U22" s="49" t="n">
        <f aca="false">IFERROR(VLOOKUP(N22,'10. Lookups'!$P$3:$Q$11,2,FALSE()),3)</f>
        <v>10</v>
      </c>
      <c r="V22" s="49" t="n">
        <f aca="false">IFERROR(VLOOKUP(O22,'10. Lookups'!$S$3:$T$7,2,FALSE()),2)</f>
        <v>2</v>
      </c>
      <c r="W22" s="49" t="n">
        <f aca="false">MIN(100,P22+Q22+R22+S22+T22+U22+V22)</f>
        <v>71</v>
      </c>
      <c r="X22" s="56" t="n">
        <f aca="false">W22</f>
        <v>71</v>
      </c>
      <c r="Y22" s="49" t="str">
        <f aca="false">IF(X22&gt;=75,"Hot",IF(X22&gt;=50,"Warm","Cold"))</f>
        <v>Warm</v>
      </c>
      <c r="Z22" s="49" t="str">
        <f aca="false">IF(Y22="Hot","Call within 5 min · senior agent · site-visit slot",IF(Y22="Warm","Call within 24h · WhatsApp drip · price sheet","Retargeting audience · email nurture · skip dial"))</f>
        <v>Call within 24h · WhatsApp drip · price sheet</v>
      </c>
    </row>
    <row r="23" customFormat="false" ht="15" hidden="false" customHeight="true" outlineLevel="0" collapsed="false">
      <c r="A23" s="52" t="str">
        <f aca="false">'3. Raw Leads'!A23</f>
        <v>L0022</v>
      </c>
      <c r="B23" s="52" t="str">
        <f aca="false">'3. Raw Leads'!C23</f>
        <v>Rifat Mahmud</v>
      </c>
      <c r="C23" s="52" t="str">
        <f aca="false">'3. Raw Leads'!D23</f>
        <v>01782400842</v>
      </c>
      <c r="D23" s="52" t="str">
        <f aca="false">'3. Raw Leads'!I23</f>
        <v>Aftab Nagar</v>
      </c>
      <c r="E23" s="52" t="str">
        <f aca="false">'3. Raw Leads'!J23</f>
        <v>Banasree Bay</v>
      </c>
      <c r="F23" s="52" t="str">
        <f aca="false">'3. Raw Leads'!K23</f>
        <v>60L–80L</v>
      </c>
      <c r="G23" s="54" t="n">
        <f aca="false">'3. Raw Leads'!L23</f>
        <v>6999999</v>
      </c>
      <c r="H23" s="52" t="str">
        <f aca="false">'3. Raw Leads'!R23</f>
        <v>Most (≥75%)</v>
      </c>
      <c r="I23" s="57" t="n">
        <f aca="false">'3. Raw Leads'!S23</f>
        <v>75</v>
      </c>
      <c r="J23" s="52" t="n">
        <f aca="false">'3. Raw Leads'!T23</f>
        <v>1</v>
      </c>
      <c r="K23" s="52" t="n">
        <f aca="false">'3. Raw Leads'!U23</f>
        <v>30</v>
      </c>
      <c r="L23" s="52" t="str">
        <f aca="false">'3. Raw Leads'!V23</f>
        <v>No</v>
      </c>
      <c r="M23" s="52" t="n">
        <f aca="false">'3. Raw Leads'!W23</f>
        <v>1</v>
      </c>
      <c r="N23" s="52" t="str">
        <f aca="false">'3. Raw Leads'!X23</f>
        <v>Needs info – follow up</v>
      </c>
      <c r="O23" s="52" t="str">
        <f aca="false">'3. Raw Leads'!N23</f>
        <v>Just exploring</v>
      </c>
      <c r="P23" s="52" t="n">
        <f aca="false">IFERROR(VLOOKUP(F23,'10. Lookups'!$A$3:$B$9,2,FALSE()),5)</f>
        <v>18</v>
      </c>
      <c r="Q23" s="52" t="n">
        <f aca="false">IFERROR(VLOOKUP(D23,'10. Lookups'!$D$3:$E$12,2,FALSE()),3)</f>
        <v>15</v>
      </c>
      <c r="R23" s="52" t="n">
        <f aca="false">IFERROR(VLOOKUP(E23,'10. Lookups'!$G$3:$H$8,2,FALSE()),5)</f>
        <v>15</v>
      </c>
      <c r="S23" s="52" t="n">
        <f aca="false">IFERROR(VLOOKUP(H23,'10. Lookups'!$J$3:$K$6,2,FALSE()),1)+IF(I23&gt;=75,5,IF(I23&gt;=50,3,IF(I23&gt;=25,2,IF(I23&gt;0,1,0))))+MIN(4,J23*2)</f>
        <v>11</v>
      </c>
      <c r="T23" s="52" t="n">
        <f aca="false">IF(K23&lt;=1,5,IF(K23&lt;=3,4,IF(K23&lt;=7,2,IF(K23&lt;=14,1,0))))+IFERROR(VLOOKUP(L23,'10. Lookups'!$M$3:$N$6,2,FALSE()),1)</f>
        <v>1</v>
      </c>
      <c r="U23" s="52" t="n">
        <f aca="false">IFERROR(VLOOKUP(N23,'10. Lookups'!$P$3:$Q$11,2,FALSE()),3)</f>
        <v>7</v>
      </c>
      <c r="V23" s="52" t="n">
        <f aca="false">IFERROR(VLOOKUP(O23,'10. Lookups'!$S$3:$T$7,2,FALSE()),2)</f>
        <v>1</v>
      </c>
      <c r="W23" s="52" t="n">
        <f aca="false">MIN(100,P23+Q23+R23+S23+T23+U23+V23)</f>
        <v>68</v>
      </c>
      <c r="X23" s="58" t="n">
        <f aca="false">W23</f>
        <v>68</v>
      </c>
      <c r="Y23" s="52" t="str">
        <f aca="false">IF(X23&gt;=75,"Hot",IF(X23&gt;=50,"Warm","Cold"))</f>
        <v>Warm</v>
      </c>
      <c r="Z23" s="52" t="str">
        <f aca="false">IF(Y23="Hot","Call within 5 min · senior agent · site-visit slot",IF(Y23="Warm","Call within 24h · WhatsApp drip · price sheet","Retargeting audience · email nurture · skip dial"))</f>
        <v>Call within 24h · WhatsApp drip · price sheet</v>
      </c>
    </row>
    <row r="24" customFormat="false" ht="15" hidden="false" customHeight="true" outlineLevel="0" collapsed="false">
      <c r="A24" s="49" t="str">
        <f aca="false">'3. Raw Leads'!A24</f>
        <v>L0023</v>
      </c>
      <c r="B24" s="49" t="str">
        <f aca="false">'3. Raw Leads'!C24</f>
        <v>Rakib Akond</v>
      </c>
      <c r="C24" s="49" t="str">
        <f aca="false">'3. Raw Leads'!D24</f>
        <v>01499386774</v>
      </c>
      <c r="D24" s="49" t="str">
        <f aca="false">'3. Raw Leads'!I24</f>
        <v>Aftab Nagar</v>
      </c>
      <c r="E24" s="49" t="str">
        <f aca="false">'3. Raw Leads'!J24</f>
        <v>Aftab Garden Residence</v>
      </c>
      <c r="F24" s="49" t="str">
        <f aca="false">'3. Raw Leads'!K24</f>
        <v>80L–1Cr</v>
      </c>
      <c r="G24" s="51" t="n">
        <f aca="false">'3. Raw Leads'!L24</f>
        <v>8999999</v>
      </c>
      <c r="H24" s="49" t="str">
        <f aca="false">'3. Raw Leads'!R24</f>
        <v>Partial (50–75%)</v>
      </c>
      <c r="I24" s="55" t="n">
        <f aca="false">'3. Raw Leads'!S24</f>
        <v>0</v>
      </c>
      <c r="J24" s="49" t="n">
        <f aca="false">'3. Raw Leads'!T24</f>
        <v>1</v>
      </c>
      <c r="K24" s="49" t="n">
        <f aca="false">'3. Raw Leads'!U24</f>
        <v>14</v>
      </c>
      <c r="L24" s="49" t="str">
        <f aca="false">'3. Raw Leads'!V24</f>
        <v>Yes</v>
      </c>
      <c r="M24" s="49" t="n">
        <f aca="false">'3. Raw Leads'!W24</f>
        <v>1</v>
      </c>
      <c r="N24" s="49" t="str">
        <f aca="false">'3. Raw Leads'!X24</f>
        <v>Not picked up</v>
      </c>
      <c r="O24" s="49" t="str">
        <f aca="false">'3. Raw Leads'!N24</f>
        <v>Just exploring</v>
      </c>
      <c r="P24" s="49" t="n">
        <f aca="false">IFERROR(VLOOKUP(F24,'10. Lookups'!$A$3:$B$9,2,FALSE()),5)</f>
        <v>22</v>
      </c>
      <c r="Q24" s="49" t="n">
        <f aca="false">IFERROR(VLOOKUP(D24,'10. Lookups'!$D$3:$E$12,2,FALSE()),3)</f>
        <v>15</v>
      </c>
      <c r="R24" s="49" t="n">
        <f aca="false">IFERROR(VLOOKUP(E24,'10. Lookups'!$G$3:$H$8,2,FALSE()),5)</f>
        <v>15</v>
      </c>
      <c r="S24" s="49" t="n">
        <f aca="false">IFERROR(VLOOKUP(H24,'10. Lookups'!$J$3:$K$6,2,FALSE()),1)+IF(I24&gt;=75,5,IF(I24&gt;=50,3,IF(I24&gt;=25,2,IF(I24&gt;0,1,0))))+MIN(4,J24*2)</f>
        <v>4</v>
      </c>
      <c r="T24" s="49" t="n">
        <f aca="false">IF(K24&lt;=1,5,IF(K24&lt;=3,4,IF(K24&lt;=7,2,IF(K24&lt;=14,1,0))))+IFERROR(VLOOKUP(L24,'10. Lookups'!$M$3:$N$6,2,FALSE()),1)</f>
        <v>6</v>
      </c>
      <c r="U24" s="49" t="n">
        <f aca="false">IFERROR(VLOOKUP(N24,'10. Lookups'!$P$3:$Q$11,2,FALSE()),3)</f>
        <v>3</v>
      </c>
      <c r="V24" s="49" t="n">
        <f aca="false">IFERROR(VLOOKUP(O24,'10. Lookups'!$S$3:$T$7,2,FALSE()),2)</f>
        <v>1</v>
      </c>
      <c r="W24" s="49" t="n">
        <f aca="false">MIN(100,P24+Q24+R24+S24+T24+U24+V24)</f>
        <v>66</v>
      </c>
      <c r="X24" s="56" t="n">
        <f aca="false">W24</f>
        <v>66</v>
      </c>
      <c r="Y24" s="49" t="str">
        <f aca="false">IF(X24&gt;=75,"Hot",IF(X24&gt;=50,"Warm","Cold"))</f>
        <v>Warm</v>
      </c>
      <c r="Z24" s="49" t="str">
        <f aca="false">IF(Y24="Hot","Call within 5 min · senior agent · site-visit slot",IF(Y24="Warm","Call within 24h · WhatsApp drip · price sheet","Retargeting audience · email nurture · skip dial"))</f>
        <v>Call within 24h · WhatsApp drip · price sheet</v>
      </c>
    </row>
    <row r="25" customFormat="false" ht="15" hidden="false" customHeight="true" outlineLevel="0" collapsed="false">
      <c r="A25" s="52" t="str">
        <f aca="false">'3. Raw Leads'!A25</f>
        <v>L0024</v>
      </c>
      <c r="B25" s="52" t="str">
        <f aca="false">'3. Raw Leads'!C25</f>
        <v>Jubayer Khan</v>
      </c>
      <c r="C25" s="52" t="str">
        <f aca="false">'3. Raw Leads'!D25</f>
        <v>01693618324</v>
      </c>
      <c r="D25" s="52" t="str">
        <f aca="false">'3. Raw Leads'!I25</f>
        <v>Outside Dhaka</v>
      </c>
      <c r="E25" s="52" t="str">
        <f aca="false">'3. Raw Leads'!J25</f>
        <v>Aftab Garden Residence</v>
      </c>
      <c r="F25" s="52" t="str">
        <f aca="false">'3. Raw Leads'!K25</f>
        <v>60L–80L</v>
      </c>
      <c r="G25" s="54" t="n">
        <f aca="false">'3. Raw Leads'!L25</f>
        <v>6999999</v>
      </c>
      <c r="H25" s="52" t="str">
        <f aca="false">'3. Raw Leads'!R25</f>
        <v>Full (all fields)</v>
      </c>
      <c r="I25" s="57" t="n">
        <f aca="false">'3. Raw Leads'!S25</f>
        <v>0</v>
      </c>
      <c r="J25" s="52" t="n">
        <f aca="false">'3. Raw Leads'!T25</f>
        <v>1</v>
      </c>
      <c r="K25" s="52" t="n">
        <f aca="false">'3. Raw Leads'!U25</f>
        <v>3</v>
      </c>
      <c r="L25" s="52" t="str">
        <f aca="false">'3. Raw Leads'!V25</f>
        <v>Read no reply</v>
      </c>
      <c r="M25" s="52" t="n">
        <f aca="false">'3. Raw Leads'!W25</f>
        <v>3</v>
      </c>
      <c r="N25" s="52" t="str">
        <f aca="false">'3. Raw Leads'!X25</f>
        <v>Out of budget</v>
      </c>
      <c r="O25" s="52" t="str">
        <f aca="false">'3. Raw Leads'!N25</f>
        <v>1–3 months</v>
      </c>
      <c r="P25" s="52" t="n">
        <f aca="false">IFERROR(VLOOKUP(F25,'10. Lookups'!$A$3:$B$9,2,FALSE()),5)</f>
        <v>18</v>
      </c>
      <c r="Q25" s="52" t="n">
        <f aca="false">IFERROR(VLOOKUP(D25,'10. Lookups'!$D$3:$E$12,2,FALSE()),3)</f>
        <v>3</v>
      </c>
      <c r="R25" s="52" t="n">
        <f aca="false">IFERROR(VLOOKUP(E25,'10. Lookups'!$G$3:$H$8,2,FALSE()),5)</f>
        <v>15</v>
      </c>
      <c r="S25" s="52" t="n">
        <f aca="false">IFERROR(VLOOKUP(H25,'10. Lookups'!$J$3:$K$6,2,FALSE()),1)+IF(I25&gt;=75,5,IF(I25&gt;=50,3,IF(I25&gt;=25,2,IF(I25&gt;0,1,0))))+MIN(4,J25*2)</f>
        <v>8</v>
      </c>
      <c r="T25" s="52" t="n">
        <f aca="false">IF(K25&lt;=1,5,IF(K25&lt;=3,4,IF(K25&lt;=7,2,IF(K25&lt;=14,1,0))))+IFERROR(VLOOKUP(L25,'10. Lookups'!$M$3:$N$6,2,FALSE()),1)</f>
        <v>7</v>
      </c>
      <c r="U25" s="52" t="n">
        <f aca="false">IFERROR(VLOOKUP(N25,'10. Lookups'!$P$3:$Q$11,2,FALSE()),3)</f>
        <v>2</v>
      </c>
      <c r="V25" s="52" t="n">
        <f aca="false">IFERROR(VLOOKUP(O25,'10. Lookups'!$S$3:$T$7,2,FALSE()),2)</f>
        <v>4</v>
      </c>
      <c r="W25" s="52" t="n">
        <f aca="false">MIN(100,P25+Q25+R25+S25+T25+U25+V25)</f>
        <v>57</v>
      </c>
      <c r="X25" s="58" t="n">
        <f aca="false">W25</f>
        <v>57</v>
      </c>
      <c r="Y25" s="52" t="str">
        <f aca="false">IF(X25&gt;=75,"Hot",IF(X25&gt;=50,"Warm","Cold"))</f>
        <v>Warm</v>
      </c>
      <c r="Z25" s="52" t="str">
        <f aca="false">IF(Y25="Hot","Call within 5 min · senior agent · site-visit slot",IF(Y25="Warm","Call within 24h · WhatsApp drip · price sheet","Retargeting audience · email nurture · skip dial"))</f>
        <v>Call within 24h · WhatsApp drip · price sheet</v>
      </c>
    </row>
    <row r="26" customFormat="false" ht="15" hidden="false" customHeight="true" outlineLevel="0" collapsed="false">
      <c r="A26" s="49" t="str">
        <f aca="false">'3. Raw Leads'!A26</f>
        <v>L0025</v>
      </c>
      <c r="B26" s="49" t="str">
        <f aca="false">'3. Raw Leads'!C26</f>
        <v>Ishrat Akond</v>
      </c>
      <c r="C26" s="49" t="str">
        <f aca="false">'3. Raw Leads'!D26</f>
        <v>01649027874</v>
      </c>
      <c r="D26" s="49" t="str">
        <f aca="false">'3. Raw Leads'!I26</f>
        <v>Outside Dhaka</v>
      </c>
      <c r="E26" s="49" t="str">
        <f aca="false">'3. Raw Leads'!J26</f>
        <v>Mirpur DOHS Premier</v>
      </c>
      <c r="F26" s="49" t="str">
        <f aca="false">'3. Raw Leads'!K26</f>
        <v>80L–1Cr</v>
      </c>
      <c r="G26" s="51" t="n">
        <f aca="false">'3. Raw Leads'!L26</f>
        <v>8999999</v>
      </c>
      <c r="H26" s="49" t="str">
        <f aca="false">'3. Raw Leads'!R26</f>
        <v>Partial (50–75%)</v>
      </c>
      <c r="I26" s="55" t="n">
        <f aca="false">'3. Raw Leads'!S26</f>
        <v>50</v>
      </c>
      <c r="J26" s="49" t="n">
        <f aca="false">'3. Raw Leads'!T26</f>
        <v>0</v>
      </c>
      <c r="K26" s="49" t="n">
        <f aca="false">'3. Raw Leads'!U26</f>
        <v>1</v>
      </c>
      <c r="L26" s="49" t="str">
        <f aca="false">'3. Raw Leads'!V26</f>
        <v>No</v>
      </c>
      <c r="M26" s="49" t="n">
        <f aca="false">'3. Raw Leads'!W26</f>
        <v>4</v>
      </c>
      <c r="N26" s="49" t="str">
        <f aca="false">'3. Raw Leads'!X26</f>
        <v>Not picked up</v>
      </c>
      <c r="O26" s="49" t="str">
        <f aca="false">'3. Raw Leads'!N26</f>
        <v>1–3 months</v>
      </c>
      <c r="P26" s="49" t="n">
        <f aca="false">IFERROR(VLOOKUP(F26,'10. Lookups'!$A$3:$B$9,2,FALSE()),5)</f>
        <v>22</v>
      </c>
      <c r="Q26" s="49" t="n">
        <f aca="false">IFERROR(VLOOKUP(D26,'10. Lookups'!$D$3:$E$12,2,FALSE()),3)</f>
        <v>3</v>
      </c>
      <c r="R26" s="49" t="n">
        <f aca="false">IFERROR(VLOOKUP(E26,'10. Lookups'!$G$3:$H$8,2,FALSE()),5)</f>
        <v>15</v>
      </c>
      <c r="S26" s="49" t="n">
        <f aca="false">IFERROR(VLOOKUP(H26,'10. Lookups'!$J$3:$K$6,2,FALSE()),1)+IF(I26&gt;=75,5,IF(I26&gt;=50,3,IF(I26&gt;=25,2,IF(I26&gt;0,1,0))))+MIN(4,J26*2)</f>
        <v>5</v>
      </c>
      <c r="T26" s="49" t="n">
        <f aca="false">IF(K26&lt;=1,5,IF(K26&lt;=3,4,IF(K26&lt;=7,2,IF(K26&lt;=14,1,0))))+IFERROR(VLOOKUP(L26,'10. Lookups'!$M$3:$N$6,2,FALSE()),1)</f>
        <v>6</v>
      </c>
      <c r="U26" s="49" t="n">
        <f aca="false">IFERROR(VLOOKUP(N26,'10. Lookups'!$P$3:$Q$11,2,FALSE()),3)</f>
        <v>3</v>
      </c>
      <c r="V26" s="49" t="n">
        <f aca="false">IFERROR(VLOOKUP(O26,'10. Lookups'!$S$3:$T$7,2,FALSE()),2)</f>
        <v>4</v>
      </c>
      <c r="W26" s="49" t="n">
        <f aca="false">MIN(100,P26+Q26+R26+S26+T26+U26+V26)</f>
        <v>58</v>
      </c>
      <c r="X26" s="56" t="n">
        <f aca="false">W26</f>
        <v>58</v>
      </c>
      <c r="Y26" s="49" t="str">
        <f aca="false">IF(X26&gt;=75,"Hot",IF(X26&gt;=50,"Warm","Cold"))</f>
        <v>Warm</v>
      </c>
      <c r="Z26" s="49" t="str">
        <f aca="false">IF(Y26="Hot","Call within 5 min · senior agent · site-visit slot",IF(Y26="Warm","Call within 24h · WhatsApp drip · price sheet","Retargeting audience · email nurture · skip dial"))</f>
        <v>Call within 24h · WhatsApp drip · price sheet</v>
      </c>
    </row>
    <row r="27" customFormat="false" ht="15" hidden="false" customHeight="true" outlineLevel="0" collapsed="false">
      <c r="A27" s="52" t="str">
        <f aca="false">'3. Raw Leads'!A27</f>
        <v>L0026</v>
      </c>
      <c r="B27" s="52" t="str">
        <f aca="false">'3. Raw Leads'!C27</f>
        <v>Nusrat Pramanik</v>
      </c>
      <c r="C27" s="52" t="str">
        <f aca="false">'3. Raw Leads'!D27</f>
        <v>01687603859</v>
      </c>
      <c r="D27" s="52" t="str">
        <f aca="false">'3. Raw Leads'!I27</f>
        <v>Aftab Nagar</v>
      </c>
      <c r="E27" s="52" t="str">
        <f aca="false">'3. Raw Leads'!J27</f>
        <v>Uttara Greenview</v>
      </c>
      <c r="F27" s="52" t="str">
        <f aca="false">'3. Raw Leads'!K27</f>
        <v>60L–80L</v>
      </c>
      <c r="G27" s="54" t="n">
        <f aca="false">'3. Raw Leads'!L27</f>
        <v>6999999</v>
      </c>
      <c r="H27" s="52" t="str">
        <f aca="false">'3. Raw Leads'!R27</f>
        <v>Most (≥75%)</v>
      </c>
      <c r="I27" s="57" t="n">
        <f aca="false">'3. Raw Leads'!S27</f>
        <v>0</v>
      </c>
      <c r="J27" s="52" t="n">
        <f aca="false">'3. Raw Leads'!T27</f>
        <v>0</v>
      </c>
      <c r="K27" s="52" t="n">
        <f aca="false">'3. Raw Leads'!U27</f>
        <v>30</v>
      </c>
      <c r="L27" s="52" t="str">
        <f aca="false">'3. Raw Leads'!V27</f>
        <v>Read no reply</v>
      </c>
      <c r="M27" s="52" t="n">
        <f aca="false">'3. Raw Leads'!W27</f>
        <v>2</v>
      </c>
      <c r="N27" s="52" t="str">
        <f aca="false">'3. Raw Leads'!X27</f>
        <v>Already purchased elsewhere</v>
      </c>
      <c r="O27" s="52" t="str">
        <f aca="false">'3. Raw Leads'!N27</f>
        <v>6–12 months</v>
      </c>
      <c r="P27" s="52" t="n">
        <f aca="false">IFERROR(VLOOKUP(F27,'10. Lookups'!$A$3:$B$9,2,FALSE()),5)</f>
        <v>18</v>
      </c>
      <c r="Q27" s="52" t="n">
        <f aca="false">IFERROR(VLOOKUP(D27,'10. Lookups'!$D$3:$E$12,2,FALSE()),3)</f>
        <v>15</v>
      </c>
      <c r="R27" s="52" t="n">
        <f aca="false">IFERROR(VLOOKUP(E27,'10. Lookups'!$G$3:$H$8,2,FALSE()),5)</f>
        <v>15</v>
      </c>
      <c r="S27" s="52" t="n">
        <f aca="false">IFERROR(VLOOKUP(H27,'10. Lookups'!$J$3:$K$6,2,FALSE()),1)+IF(I27&gt;=75,5,IF(I27&gt;=50,3,IF(I27&gt;=25,2,IF(I27&gt;0,1,0))))+MIN(4,J27*2)</f>
        <v>4</v>
      </c>
      <c r="T27" s="52" t="n">
        <f aca="false">IF(K27&lt;=1,5,IF(K27&lt;=3,4,IF(K27&lt;=7,2,IF(K27&lt;=14,1,0))))+IFERROR(VLOOKUP(L27,'10. Lookups'!$M$3:$N$6,2,FALSE()),1)</f>
        <v>3</v>
      </c>
      <c r="U27" s="52" t="n">
        <f aca="false">IFERROR(VLOOKUP(N27,'10. Lookups'!$P$3:$Q$11,2,FALSE()),3)</f>
        <v>0</v>
      </c>
      <c r="V27" s="52" t="n">
        <f aca="false">IFERROR(VLOOKUP(O27,'10. Lookups'!$S$3:$T$7,2,FALSE()),2)</f>
        <v>2</v>
      </c>
      <c r="W27" s="52" t="n">
        <f aca="false">MIN(100,P27+Q27+R27+S27+T27+U27+V27)</f>
        <v>57</v>
      </c>
      <c r="X27" s="58" t="n">
        <f aca="false">W27</f>
        <v>57</v>
      </c>
      <c r="Y27" s="52" t="str">
        <f aca="false">IF(X27&gt;=75,"Hot",IF(X27&gt;=50,"Warm","Cold"))</f>
        <v>Warm</v>
      </c>
      <c r="Z27" s="52" t="str">
        <f aca="false">IF(Y27="Hot","Call within 5 min · senior agent · site-visit slot",IF(Y27="Warm","Call within 24h · WhatsApp drip · price sheet","Retargeting audience · email nurture · skip dial"))</f>
        <v>Call within 24h · WhatsApp drip · price sheet</v>
      </c>
    </row>
    <row r="28" customFormat="false" ht="15" hidden="false" customHeight="true" outlineLevel="0" collapsed="false">
      <c r="A28" s="49" t="str">
        <f aca="false">'3. Raw Leads'!A28</f>
        <v>L0027</v>
      </c>
      <c r="B28" s="49" t="str">
        <f aca="false">'3. Raw Leads'!C28</f>
        <v>Arif Sheikh</v>
      </c>
      <c r="C28" s="49" t="str">
        <f aca="false">'3. Raw Leads'!D28</f>
        <v>01548467737</v>
      </c>
      <c r="D28" s="49" t="str">
        <f aca="false">'3. Raw Leads'!I28</f>
        <v>Bashundhara R/A</v>
      </c>
      <c r="E28" s="49" t="str">
        <f aca="false">'3. Raw Leads'!J28</f>
        <v>Generic / Not Sure</v>
      </c>
      <c r="F28" s="49" t="str">
        <f aca="false">'3. Raw Leads'!K28</f>
        <v>60L–80L</v>
      </c>
      <c r="G28" s="51" t="n">
        <f aca="false">'3. Raw Leads'!L28</f>
        <v>6999999</v>
      </c>
      <c r="H28" s="49" t="str">
        <f aca="false">'3. Raw Leads'!R28</f>
        <v>Most (≥75%)</v>
      </c>
      <c r="I28" s="55" t="n">
        <f aca="false">'3. Raw Leads'!S28</f>
        <v>0</v>
      </c>
      <c r="J28" s="49" t="n">
        <f aca="false">'3. Raw Leads'!T28</f>
        <v>2</v>
      </c>
      <c r="K28" s="49" t="n">
        <f aca="false">'3. Raw Leads'!U28</f>
        <v>0</v>
      </c>
      <c r="L28" s="49" t="str">
        <f aca="false">'3. Raw Leads'!V28</f>
        <v>N/A</v>
      </c>
      <c r="M28" s="49" t="n">
        <f aca="false">'3. Raw Leads'!W28</f>
        <v>3</v>
      </c>
      <c r="N28" s="49" t="str">
        <f aca="false">'3. Raw Leads'!X28</f>
        <v>Interested – evaluating</v>
      </c>
      <c r="O28" s="49" t="str">
        <f aca="false">'3. Raw Leads'!N28</f>
        <v>6–12 months</v>
      </c>
      <c r="P28" s="49" t="n">
        <f aca="false">IFERROR(VLOOKUP(F28,'10. Lookups'!$A$3:$B$9,2,FALSE()),5)</f>
        <v>18</v>
      </c>
      <c r="Q28" s="49" t="n">
        <f aca="false">IFERROR(VLOOKUP(D28,'10. Lookups'!$D$3:$E$12,2,FALSE()),3)</f>
        <v>15</v>
      </c>
      <c r="R28" s="49" t="n">
        <f aca="false">IFERROR(VLOOKUP(E28,'10. Lookups'!$G$3:$H$8,2,FALSE()),5)</f>
        <v>5</v>
      </c>
      <c r="S28" s="49" t="n">
        <f aca="false">IFERROR(VLOOKUP(H28,'10. Lookups'!$J$3:$K$6,2,FALSE()),1)+IF(I28&gt;=75,5,IF(I28&gt;=50,3,IF(I28&gt;=25,2,IF(I28&gt;0,1,0))))+MIN(4,J28*2)</f>
        <v>8</v>
      </c>
      <c r="T28" s="49" t="n">
        <f aca="false">IF(K28&lt;=1,5,IF(K28&lt;=3,4,IF(K28&lt;=7,2,IF(K28&lt;=14,1,0))))+IFERROR(VLOOKUP(L28,'10. Lookups'!$M$3:$N$6,2,FALSE()),1)</f>
        <v>7</v>
      </c>
      <c r="U28" s="49" t="n">
        <f aca="false">IFERROR(VLOOKUP(N28,'10. Lookups'!$P$3:$Q$11,2,FALSE()),3)</f>
        <v>10</v>
      </c>
      <c r="V28" s="49" t="n">
        <f aca="false">IFERROR(VLOOKUP(O28,'10. Lookups'!$S$3:$T$7,2,FALSE()),2)</f>
        <v>2</v>
      </c>
      <c r="W28" s="49" t="n">
        <f aca="false">MIN(100,P28+Q28+R28+S28+T28+U28+V28)</f>
        <v>65</v>
      </c>
      <c r="X28" s="56" t="n">
        <f aca="false">W28</f>
        <v>65</v>
      </c>
      <c r="Y28" s="49" t="str">
        <f aca="false">IF(X28&gt;=75,"Hot",IF(X28&gt;=50,"Warm","Cold"))</f>
        <v>Warm</v>
      </c>
      <c r="Z28" s="49" t="str">
        <f aca="false">IF(Y28="Hot","Call within 5 min · senior agent · site-visit slot",IF(Y28="Warm","Call within 24h · WhatsApp drip · price sheet","Retargeting audience · email nurture · skip dial"))</f>
        <v>Call within 24h · WhatsApp drip · price sheet</v>
      </c>
    </row>
    <row r="29" customFormat="false" ht="15" hidden="false" customHeight="true" outlineLevel="0" collapsed="false">
      <c r="A29" s="52" t="str">
        <f aca="false">'3. Raw Leads'!A29</f>
        <v>L0028</v>
      </c>
      <c r="B29" s="52" t="str">
        <f aca="false">'3. Raw Leads'!C29</f>
        <v>Farhana Islam</v>
      </c>
      <c r="C29" s="52" t="str">
        <f aca="false">'3. Raw Leads'!D29</f>
        <v>01933963605</v>
      </c>
      <c r="D29" s="52" t="str">
        <f aca="false">'3. Raw Leads'!I29</f>
        <v>Khilgaon</v>
      </c>
      <c r="E29" s="52" t="str">
        <f aca="false">'3. Raw Leads'!J29</f>
        <v>Banasree Bay</v>
      </c>
      <c r="F29" s="52" t="str">
        <f aca="false">'3. Raw Leads'!K29</f>
        <v>60L–80L</v>
      </c>
      <c r="G29" s="54" t="n">
        <f aca="false">'3. Raw Leads'!L29</f>
        <v>6999999</v>
      </c>
      <c r="H29" s="52" t="str">
        <f aca="false">'3. Raw Leads'!R29</f>
        <v>Minimal (&lt;50%)</v>
      </c>
      <c r="I29" s="57" t="n">
        <f aca="false">'3. Raw Leads'!S29</f>
        <v>25</v>
      </c>
      <c r="J29" s="52" t="n">
        <f aca="false">'3. Raw Leads'!T29</f>
        <v>0</v>
      </c>
      <c r="K29" s="52" t="n">
        <f aca="false">'3. Raw Leads'!U29</f>
        <v>2</v>
      </c>
      <c r="L29" s="52" t="str">
        <f aca="false">'3. Raw Leads'!V29</f>
        <v>Read no reply</v>
      </c>
      <c r="M29" s="52" t="n">
        <f aca="false">'3. Raw Leads'!W29</f>
        <v>2</v>
      </c>
      <c r="N29" s="52" t="str">
        <f aca="false">'3. Raw Leads'!X29</f>
        <v>Not picked up</v>
      </c>
      <c r="O29" s="52" t="str">
        <f aca="false">'3. Raw Leads'!N29</f>
        <v>6–12 months</v>
      </c>
      <c r="P29" s="52" t="n">
        <f aca="false">IFERROR(VLOOKUP(F29,'10. Lookups'!$A$3:$B$9,2,FALSE()),5)</f>
        <v>18</v>
      </c>
      <c r="Q29" s="52" t="n">
        <f aca="false">IFERROR(VLOOKUP(D29,'10. Lookups'!$D$3:$E$12,2,FALSE()),3)</f>
        <v>7</v>
      </c>
      <c r="R29" s="52" t="n">
        <f aca="false">IFERROR(VLOOKUP(E29,'10. Lookups'!$G$3:$H$8,2,FALSE()),5)</f>
        <v>15</v>
      </c>
      <c r="S29" s="52" t="n">
        <f aca="false">IFERROR(VLOOKUP(H29,'10. Lookups'!$J$3:$K$6,2,FALSE()),1)+IF(I29&gt;=75,5,IF(I29&gt;=50,3,IF(I29&gt;=25,2,IF(I29&gt;0,1,0))))+MIN(4,J29*2)</f>
        <v>3</v>
      </c>
      <c r="T29" s="52" t="n">
        <f aca="false">IF(K29&lt;=1,5,IF(K29&lt;=3,4,IF(K29&lt;=7,2,IF(K29&lt;=14,1,0))))+IFERROR(VLOOKUP(L29,'10. Lookups'!$M$3:$N$6,2,FALSE()),1)</f>
        <v>7</v>
      </c>
      <c r="U29" s="52" t="n">
        <f aca="false">IFERROR(VLOOKUP(N29,'10. Lookups'!$P$3:$Q$11,2,FALSE()),3)</f>
        <v>3</v>
      </c>
      <c r="V29" s="52" t="n">
        <f aca="false">IFERROR(VLOOKUP(O29,'10. Lookups'!$S$3:$T$7,2,FALSE()),2)</f>
        <v>2</v>
      </c>
      <c r="W29" s="52" t="n">
        <f aca="false">MIN(100,P29+Q29+R29+S29+T29+U29+V29)</f>
        <v>55</v>
      </c>
      <c r="X29" s="58" t="n">
        <f aca="false">W29</f>
        <v>55</v>
      </c>
      <c r="Y29" s="52" t="str">
        <f aca="false">IF(X29&gt;=75,"Hot",IF(X29&gt;=50,"Warm","Cold"))</f>
        <v>Warm</v>
      </c>
      <c r="Z29" s="52" t="str">
        <f aca="false">IF(Y29="Hot","Call within 5 min · senior agent · site-visit slot",IF(Y29="Warm","Call within 24h · WhatsApp drip · price sheet","Retargeting audience · email nurture · skip dial"))</f>
        <v>Call within 24h · WhatsApp drip · price sheet</v>
      </c>
    </row>
    <row r="30" customFormat="false" ht="15" hidden="false" customHeight="true" outlineLevel="0" collapsed="false">
      <c r="A30" s="49" t="str">
        <f aca="false">'3. Raw Leads'!A30</f>
        <v>L0029</v>
      </c>
      <c r="B30" s="49" t="str">
        <f aca="false">'3. Raw Leads'!C30</f>
        <v>Nabila Islam</v>
      </c>
      <c r="C30" s="49" t="str">
        <f aca="false">'3. Raw Leads'!D30</f>
        <v>01758657809</v>
      </c>
      <c r="D30" s="49" t="str">
        <f aca="false">'3. Raw Leads'!I30</f>
        <v>Uttara</v>
      </c>
      <c r="E30" s="49" t="str">
        <f aca="false">'3. Raw Leads'!J30</f>
        <v>Mirpur DOHS Premier</v>
      </c>
      <c r="F30" s="49" t="str">
        <f aca="false">'3. Raw Leads'!K30</f>
        <v>Under 60L</v>
      </c>
      <c r="G30" s="51" t="n">
        <f aca="false">'3. Raw Leads'!L30</f>
        <v>4499999</v>
      </c>
      <c r="H30" s="49" t="str">
        <f aca="false">'3. Raw Leads'!R30</f>
        <v>Most (≥75%)</v>
      </c>
      <c r="I30" s="55" t="n">
        <f aca="false">'3. Raw Leads'!S30</f>
        <v>50</v>
      </c>
      <c r="J30" s="49" t="n">
        <f aca="false">'3. Raw Leads'!T30</f>
        <v>0</v>
      </c>
      <c r="K30" s="49" t="n">
        <f aca="false">'3. Raw Leads'!U30</f>
        <v>2</v>
      </c>
      <c r="L30" s="49" t="str">
        <f aca="false">'3. Raw Leads'!V30</f>
        <v>N/A</v>
      </c>
      <c r="M30" s="49" t="n">
        <f aca="false">'3. Raw Leads'!W30</f>
        <v>1</v>
      </c>
      <c r="N30" s="49" t="str">
        <f aca="false">'3. Raw Leads'!X30</f>
        <v>Not picked up</v>
      </c>
      <c r="O30" s="49" t="str">
        <f aca="false">'3. Raw Leads'!N30</f>
        <v>Just exploring</v>
      </c>
      <c r="P30" s="49" t="n">
        <f aca="false">IFERROR(VLOOKUP(F30,'10. Lookups'!$A$3:$B$9,2,FALSE()),5)</f>
        <v>8</v>
      </c>
      <c r="Q30" s="49" t="n">
        <f aca="false">IFERROR(VLOOKUP(D30,'10. Lookups'!$D$3:$E$12,2,FALSE()),3)</f>
        <v>15</v>
      </c>
      <c r="R30" s="49" t="n">
        <f aca="false">IFERROR(VLOOKUP(E30,'10. Lookups'!$G$3:$H$8,2,FALSE()),5)</f>
        <v>15</v>
      </c>
      <c r="S30" s="49" t="n">
        <f aca="false">IFERROR(VLOOKUP(H30,'10. Lookups'!$J$3:$K$6,2,FALSE()),1)+IF(I30&gt;=75,5,IF(I30&gt;=50,3,IF(I30&gt;=25,2,IF(I30&gt;0,1,0))))+MIN(4,J30*2)</f>
        <v>7</v>
      </c>
      <c r="T30" s="49" t="n">
        <f aca="false">IF(K30&lt;=1,5,IF(K30&lt;=3,4,IF(K30&lt;=7,2,IF(K30&lt;=14,1,0))))+IFERROR(VLOOKUP(L30,'10. Lookups'!$M$3:$N$6,2,FALSE()),1)</f>
        <v>6</v>
      </c>
      <c r="U30" s="49" t="n">
        <f aca="false">IFERROR(VLOOKUP(N30,'10. Lookups'!$P$3:$Q$11,2,FALSE()),3)</f>
        <v>3</v>
      </c>
      <c r="V30" s="49" t="n">
        <f aca="false">IFERROR(VLOOKUP(O30,'10. Lookups'!$S$3:$T$7,2,FALSE()),2)</f>
        <v>1</v>
      </c>
      <c r="W30" s="49" t="n">
        <f aca="false">MIN(100,P30+Q30+R30+S30+T30+U30+V30)</f>
        <v>55</v>
      </c>
      <c r="X30" s="56" t="n">
        <f aca="false">W30</f>
        <v>55</v>
      </c>
      <c r="Y30" s="49" t="str">
        <f aca="false">IF(X30&gt;=75,"Hot",IF(X30&gt;=50,"Warm","Cold"))</f>
        <v>Warm</v>
      </c>
      <c r="Z30" s="49" t="str">
        <f aca="false">IF(Y30="Hot","Call within 5 min · senior agent · site-visit slot",IF(Y30="Warm","Call within 24h · WhatsApp drip · price sheet","Retargeting audience · email nurture · skip dial"))</f>
        <v>Call within 24h · WhatsApp drip · price sheet</v>
      </c>
    </row>
    <row r="31" customFormat="false" ht="15" hidden="false" customHeight="true" outlineLevel="0" collapsed="false">
      <c r="A31" s="52" t="str">
        <f aca="false">'3. Raw Leads'!A31</f>
        <v>L0030</v>
      </c>
      <c r="B31" s="52" t="str">
        <f aca="false">'3. Raw Leads'!C31</f>
        <v>Sharmin Rahman</v>
      </c>
      <c r="C31" s="52" t="str">
        <f aca="false">'3. Raw Leads'!D31</f>
        <v>01393792374</v>
      </c>
      <c r="D31" s="52" t="str">
        <f aca="false">'3. Raw Leads'!I31</f>
        <v>Mirpur DOHS</v>
      </c>
      <c r="E31" s="52" t="str">
        <f aca="false">'3. Raw Leads'!J31</f>
        <v>Uttara Greenview</v>
      </c>
      <c r="F31" s="52" t="str">
        <f aca="false">'3. Raw Leads'!K31</f>
        <v>Under 60L</v>
      </c>
      <c r="G31" s="54" t="n">
        <f aca="false">'3. Raw Leads'!L31</f>
        <v>4499999</v>
      </c>
      <c r="H31" s="52" t="str">
        <f aca="false">'3. Raw Leads'!R31</f>
        <v>Most (≥75%)</v>
      </c>
      <c r="I31" s="57" t="n">
        <f aca="false">'3. Raw Leads'!S31</f>
        <v>0</v>
      </c>
      <c r="J31" s="52" t="n">
        <f aca="false">'3. Raw Leads'!T31</f>
        <v>0</v>
      </c>
      <c r="K31" s="52" t="n">
        <f aca="false">'3. Raw Leads'!U31</f>
        <v>2</v>
      </c>
      <c r="L31" s="52" t="str">
        <f aca="false">'3. Raw Leads'!V31</f>
        <v>No</v>
      </c>
      <c r="M31" s="52" t="n">
        <f aca="false">'3. Raw Leads'!W31</f>
        <v>1</v>
      </c>
      <c r="N31" s="52" t="str">
        <f aca="false">'3. Raw Leads'!X31</f>
        <v>Hot – callback scheduled</v>
      </c>
      <c r="O31" s="52" t="str">
        <f aca="false">'3. Raw Leads'!N31</f>
        <v>6–12 months</v>
      </c>
      <c r="P31" s="52" t="n">
        <f aca="false">IFERROR(VLOOKUP(F31,'10. Lookups'!$A$3:$B$9,2,FALSE()),5)</f>
        <v>8</v>
      </c>
      <c r="Q31" s="52" t="n">
        <f aca="false">IFERROR(VLOOKUP(D31,'10. Lookups'!$D$3:$E$12,2,FALSE()),3)</f>
        <v>15</v>
      </c>
      <c r="R31" s="52" t="n">
        <f aca="false">IFERROR(VLOOKUP(E31,'10. Lookups'!$G$3:$H$8,2,FALSE()),5)</f>
        <v>15</v>
      </c>
      <c r="S31" s="52" t="n">
        <f aca="false">IFERROR(VLOOKUP(H31,'10. Lookups'!$J$3:$K$6,2,FALSE()),1)+IF(I31&gt;=75,5,IF(I31&gt;=50,3,IF(I31&gt;=25,2,IF(I31&gt;0,1,0))))+MIN(4,J31*2)</f>
        <v>4</v>
      </c>
      <c r="T31" s="52" t="n">
        <f aca="false">IF(K31&lt;=1,5,IF(K31&lt;=3,4,IF(K31&lt;=7,2,IF(K31&lt;=14,1,0))))+IFERROR(VLOOKUP(L31,'10. Lookups'!$M$3:$N$6,2,FALSE()),1)</f>
        <v>5</v>
      </c>
      <c r="U31" s="52" t="n">
        <f aca="false">IFERROR(VLOOKUP(N31,'10. Lookups'!$P$3:$Q$11,2,FALSE()),3)</f>
        <v>13</v>
      </c>
      <c r="V31" s="52" t="n">
        <f aca="false">IFERROR(VLOOKUP(O31,'10. Lookups'!$S$3:$T$7,2,FALSE()),2)</f>
        <v>2</v>
      </c>
      <c r="W31" s="52" t="n">
        <f aca="false">MIN(100,P31+Q31+R31+S31+T31+U31+V31)</f>
        <v>62</v>
      </c>
      <c r="X31" s="58" t="n">
        <f aca="false">W31</f>
        <v>62</v>
      </c>
      <c r="Y31" s="52" t="str">
        <f aca="false">IF(X31&gt;=75,"Hot",IF(X31&gt;=50,"Warm","Cold"))</f>
        <v>Warm</v>
      </c>
      <c r="Z31" s="52" t="str">
        <f aca="false">IF(Y31="Hot","Call within 5 min · senior agent · site-visit slot",IF(Y31="Warm","Call within 24h · WhatsApp drip · price sheet","Retargeting audience · email nurture · skip dial"))</f>
        <v>Call within 24h · WhatsApp drip · price sheet</v>
      </c>
    </row>
    <row r="32" customFormat="false" ht="15" hidden="false" customHeight="true" outlineLevel="0" collapsed="false">
      <c r="A32" s="49" t="str">
        <f aca="false">'3. Raw Leads'!A32</f>
        <v>L0031</v>
      </c>
      <c r="B32" s="49" t="str">
        <f aca="false">'3. Raw Leads'!C32</f>
        <v>Mim Sarkar</v>
      </c>
      <c r="C32" s="49" t="str">
        <f aca="false">'3. Raw Leads'!D32</f>
        <v>01564090974</v>
      </c>
      <c r="D32" s="49" t="str">
        <f aca="false">'3. Raw Leads'!I32</f>
        <v>Banasree</v>
      </c>
      <c r="E32" s="49" t="str">
        <f aca="false">'3. Raw Leads'!J32</f>
        <v>Mirpur DOHS Premier</v>
      </c>
      <c r="F32" s="49" t="str">
        <f aca="false">'3. Raw Leads'!K32</f>
        <v>60L–80L</v>
      </c>
      <c r="G32" s="51" t="n">
        <f aca="false">'3. Raw Leads'!L32</f>
        <v>6999999</v>
      </c>
      <c r="H32" s="49" t="str">
        <f aca="false">'3. Raw Leads'!R32</f>
        <v>Most (≥75%)</v>
      </c>
      <c r="I32" s="55" t="n">
        <f aca="false">'3. Raw Leads'!S32</f>
        <v>25</v>
      </c>
      <c r="J32" s="49" t="n">
        <f aca="false">'3. Raw Leads'!T32</f>
        <v>0</v>
      </c>
      <c r="K32" s="49" t="n">
        <f aca="false">'3. Raw Leads'!U32</f>
        <v>2</v>
      </c>
      <c r="L32" s="49" t="str">
        <f aca="false">'3. Raw Leads'!V32</f>
        <v>No</v>
      </c>
      <c r="M32" s="49" t="n">
        <f aca="false">'3. Raw Leads'!W32</f>
        <v>5</v>
      </c>
      <c r="N32" s="49" t="str">
        <f aca="false">'3. Raw Leads'!X32</f>
        <v>Interested – evaluating</v>
      </c>
      <c r="O32" s="49" t="str">
        <f aca="false">'3. Raw Leads'!N32</f>
        <v>6–12 months</v>
      </c>
      <c r="P32" s="49" t="n">
        <f aca="false">IFERROR(VLOOKUP(F32,'10. Lookups'!$A$3:$B$9,2,FALSE()),5)</f>
        <v>18</v>
      </c>
      <c r="Q32" s="49" t="n">
        <f aca="false">IFERROR(VLOOKUP(D32,'10. Lookups'!$D$3:$E$12,2,FALSE()),3)</f>
        <v>15</v>
      </c>
      <c r="R32" s="49" t="n">
        <f aca="false">IFERROR(VLOOKUP(E32,'10. Lookups'!$G$3:$H$8,2,FALSE()),5)</f>
        <v>15</v>
      </c>
      <c r="S32" s="49" t="n">
        <f aca="false">IFERROR(VLOOKUP(H32,'10. Lookups'!$J$3:$K$6,2,FALSE()),1)+IF(I32&gt;=75,5,IF(I32&gt;=50,3,IF(I32&gt;=25,2,IF(I32&gt;0,1,0))))+MIN(4,J32*2)</f>
        <v>6</v>
      </c>
      <c r="T32" s="49" t="n">
        <f aca="false">IF(K32&lt;=1,5,IF(K32&lt;=3,4,IF(K32&lt;=7,2,IF(K32&lt;=14,1,0))))+IFERROR(VLOOKUP(L32,'10. Lookups'!$M$3:$N$6,2,FALSE()),1)</f>
        <v>5</v>
      </c>
      <c r="U32" s="49" t="n">
        <f aca="false">IFERROR(VLOOKUP(N32,'10. Lookups'!$P$3:$Q$11,2,FALSE()),3)</f>
        <v>10</v>
      </c>
      <c r="V32" s="49" t="n">
        <f aca="false">IFERROR(VLOOKUP(O32,'10. Lookups'!$S$3:$T$7,2,FALSE()),2)</f>
        <v>2</v>
      </c>
      <c r="W32" s="49" t="n">
        <f aca="false">MIN(100,P32+Q32+R32+S32+T32+U32+V32)</f>
        <v>71</v>
      </c>
      <c r="X32" s="56" t="n">
        <f aca="false">W32</f>
        <v>71</v>
      </c>
      <c r="Y32" s="49" t="str">
        <f aca="false">IF(X32&gt;=75,"Hot",IF(X32&gt;=50,"Warm","Cold"))</f>
        <v>Warm</v>
      </c>
      <c r="Z32" s="49" t="str">
        <f aca="false">IF(Y32="Hot","Call within 5 min · senior agent · site-visit slot",IF(Y32="Warm","Call within 24h · WhatsApp drip · price sheet","Retargeting audience · email nurture · skip dial"))</f>
        <v>Call within 24h · WhatsApp drip · price sheet</v>
      </c>
    </row>
    <row r="33" customFormat="false" ht="15" hidden="false" customHeight="true" outlineLevel="0" collapsed="false">
      <c r="A33" s="52" t="str">
        <f aca="false">'3. Raw Leads'!A33</f>
        <v>L0032</v>
      </c>
      <c r="B33" s="52" t="str">
        <f aca="false">'3. Raw Leads'!C33</f>
        <v>Sajid Reza</v>
      </c>
      <c r="C33" s="52" t="str">
        <f aca="false">'3. Raw Leads'!D33</f>
        <v>01988424745</v>
      </c>
      <c r="D33" s="52" t="str">
        <f aca="false">'3. Raw Leads'!I33</f>
        <v>Aftab Nagar</v>
      </c>
      <c r="E33" s="52" t="str">
        <f aca="false">'3. Raw Leads'!J33</f>
        <v>Banasree Bay</v>
      </c>
      <c r="F33" s="52" t="str">
        <f aca="false">'3. Raw Leads'!K33</f>
        <v>1Cr–1.25Cr</v>
      </c>
      <c r="G33" s="54" t="n">
        <f aca="false">'3. Raw Leads'!L33</f>
        <v>11249999</v>
      </c>
      <c r="H33" s="52" t="str">
        <f aca="false">'3. Raw Leads'!R33</f>
        <v>Most (≥75%)</v>
      </c>
      <c r="I33" s="57" t="n">
        <f aca="false">'3. Raw Leads'!S33</f>
        <v>0</v>
      </c>
      <c r="J33" s="52" t="n">
        <f aca="false">'3. Raw Leads'!T33</f>
        <v>2</v>
      </c>
      <c r="K33" s="52" t="n">
        <f aca="false">'3. Raw Leads'!U33</f>
        <v>1</v>
      </c>
      <c r="L33" s="52" t="str">
        <f aca="false">'3. Raw Leads'!V33</f>
        <v>Read no reply</v>
      </c>
      <c r="M33" s="52" t="n">
        <f aca="false">'3. Raw Leads'!W33</f>
        <v>1</v>
      </c>
      <c r="N33" s="52" t="str">
        <f aca="false">'3. Raw Leads'!X33</f>
        <v>Not interested</v>
      </c>
      <c r="O33" s="52" t="str">
        <f aca="false">'3. Raw Leads'!N33</f>
        <v>Within 1 month</v>
      </c>
      <c r="P33" s="52" t="n">
        <f aca="false">IFERROR(VLOOKUP(F33,'10. Lookups'!$A$3:$B$9,2,FALSE()),5)</f>
        <v>25</v>
      </c>
      <c r="Q33" s="52" t="n">
        <f aca="false">IFERROR(VLOOKUP(D33,'10. Lookups'!$D$3:$E$12,2,FALSE()),3)</f>
        <v>15</v>
      </c>
      <c r="R33" s="52" t="n">
        <f aca="false">IFERROR(VLOOKUP(E33,'10. Lookups'!$G$3:$H$8,2,FALSE()),5)</f>
        <v>15</v>
      </c>
      <c r="S33" s="52" t="n">
        <f aca="false">IFERROR(VLOOKUP(H33,'10. Lookups'!$J$3:$K$6,2,FALSE()),1)+IF(I33&gt;=75,5,IF(I33&gt;=50,3,IF(I33&gt;=25,2,IF(I33&gt;0,1,0))))+MIN(4,J33*2)</f>
        <v>8</v>
      </c>
      <c r="T33" s="52" t="n">
        <f aca="false">IF(K33&lt;=1,5,IF(K33&lt;=3,4,IF(K33&lt;=7,2,IF(K33&lt;=14,1,0))))+IFERROR(VLOOKUP(L33,'10. Lookups'!$M$3:$N$6,2,FALSE()),1)</f>
        <v>8</v>
      </c>
      <c r="U33" s="52" t="n">
        <f aca="false">IFERROR(VLOOKUP(N33,'10. Lookups'!$P$3:$Q$11,2,FALSE()),3)</f>
        <v>1</v>
      </c>
      <c r="V33" s="52" t="n">
        <f aca="false">IFERROR(VLOOKUP(O33,'10. Lookups'!$S$3:$T$7,2,FALSE()),2)</f>
        <v>5</v>
      </c>
      <c r="W33" s="52" t="n">
        <f aca="false">MIN(100,P33+Q33+R33+S33+T33+U33+V33)</f>
        <v>77</v>
      </c>
      <c r="X33" s="58" t="n">
        <f aca="false">W33</f>
        <v>77</v>
      </c>
      <c r="Y33" s="52" t="str">
        <f aca="false">IF(X33&gt;=75,"Hot",IF(X33&gt;=50,"Warm","Cold"))</f>
        <v>Hot</v>
      </c>
      <c r="Z33" s="52" t="str">
        <f aca="false">IF(Y33="Hot","Call within 5 min · senior agent · site-visit slot",IF(Y33="Warm","Call within 24h · WhatsApp drip · price sheet","Retargeting audience · email nurture · skip dial"))</f>
        <v>Call within 5 min · senior agent · site-visit slot</v>
      </c>
    </row>
    <row r="34" customFormat="false" ht="15" hidden="false" customHeight="true" outlineLevel="0" collapsed="false">
      <c r="A34" s="49" t="str">
        <f aca="false">'3. Raw Leads'!A34</f>
        <v>L0033</v>
      </c>
      <c r="B34" s="49" t="str">
        <f aca="false">'3. Raw Leads'!C34</f>
        <v>Mahmud Siddique</v>
      </c>
      <c r="C34" s="49" t="str">
        <f aca="false">'3. Raw Leads'!D34</f>
        <v>01431746120</v>
      </c>
      <c r="D34" s="49" t="str">
        <f aca="false">'3. Raw Leads'!I34</f>
        <v>Outside Dhaka</v>
      </c>
      <c r="E34" s="49" t="str">
        <f aca="false">'3. Raw Leads'!J34</f>
        <v>Mirpur DOHS Premier</v>
      </c>
      <c r="F34" s="49" t="str">
        <f aca="false">'3. Raw Leads'!K34</f>
        <v>1.25Cr–1.5Cr</v>
      </c>
      <c r="G34" s="51" t="n">
        <f aca="false">'3. Raw Leads'!L34</f>
        <v>13750000</v>
      </c>
      <c r="H34" s="49" t="str">
        <f aca="false">'3. Raw Leads'!R34</f>
        <v>Partial (50–75%)</v>
      </c>
      <c r="I34" s="55" t="n">
        <f aca="false">'3. Raw Leads'!S34</f>
        <v>100</v>
      </c>
      <c r="J34" s="49" t="n">
        <f aca="false">'3. Raw Leads'!T34</f>
        <v>0</v>
      </c>
      <c r="K34" s="49" t="n">
        <f aca="false">'3. Raw Leads'!U34</f>
        <v>1</v>
      </c>
      <c r="L34" s="49" t="str">
        <f aca="false">'3. Raw Leads'!V34</f>
        <v>Yes</v>
      </c>
      <c r="M34" s="49" t="n">
        <f aca="false">'3. Raw Leads'!W34</f>
        <v>4</v>
      </c>
      <c r="N34" s="49" t="str">
        <f aca="false">'3. Raw Leads'!X34</f>
        <v>Not picked up</v>
      </c>
      <c r="O34" s="49" t="str">
        <f aca="false">'3. Raw Leads'!N34</f>
        <v>6–12 months</v>
      </c>
      <c r="P34" s="49" t="n">
        <f aca="false">IFERROR(VLOOKUP(F34,'10. Lookups'!$A$3:$B$9,2,FALSE()),5)</f>
        <v>23</v>
      </c>
      <c r="Q34" s="49" t="n">
        <f aca="false">IFERROR(VLOOKUP(D34,'10. Lookups'!$D$3:$E$12,2,FALSE()),3)</f>
        <v>3</v>
      </c>
      <c r="R34" s="49" t="n">
        <f aca="false">IFERROR(VLOOKUP(E34,'10. Lookups'!$G$3:$H$8,2,FALSE()),5)</f>
        <v>15</v>
      </c>
      <c r="S34" s="49" t="n">
        <f aca="false">IFERROR(VLOOKUP(H34,'10. Lookups'!$J$3:$K$6,2,FALSE()),1)+IF(I34&gt;=75,5,IF(I34&gt;=50,3,IF(I34&gt;=25,2,IF(I34&gt;0,1,0))))+MIN(4,J34*2)</f>
        <v>7</v>
      </c>
      <c r="T34" s="49" t="n">
        <f aca="false">IF(K34&lt;=1,5,IF(K34&lt;=3,4,IF(K34&lt;=7,2,IF(K34&lt;=14,1,0))))+IFERROR(VLOOKUP(L34,'10. Lookups'!$M$3:$N$6,2,FALSE()),1)</f>
        <v>10</v>
      </c>
      <c r="U34" s="49" t="n">
        <f aca="false">IFERROR(VLOOKUP(N34,'10. Lookups'!$P$3:$Q$11,2,FALSE()),3)</f>
        <v>3</v>
      </c>
      <c r="V34" s="49" t="n">
        <f aca="false">IFERROR(VLOOKUP(O34,'10. Lookups'!$S$3:$T$7,2,FALSE()),2)</f>
        <v>2</v>
      </c>
      <c r="W34" s="49" t="n">
        <f aca="false">MIN(100,P34+Q34+R34+S34+T34+U34+V34)</f>
        <v>63</v>
      </c>
      <c r="X34" s="56" t="n">
        <f aca="false">W34</f>
        <v>63</v>
      </c>
      <c r="Y34" s="49" t="str">
        <f aca="false">IF(X34&gt;=75,"Hot",IF(X34&gt;=50,"Warm","Cold"))</f>
        <v>Warm</v>
      </c>
      <c r="Z34" s="49" t="str">
        <f aca="false">IF(Y34="Hot","Call within 5 min · senior agent · site-visit slot",IF(Y34="Warm","Call within 24h · WhatsApp drip · price sheet","Retargeting audience · email nurture · skip dial"))</f>
        <v>Call within 24h · WhatsApp drip · price sheet</v>
      </c>
    </row>
    <row r="35" customFormat="false" ht="15" hidden="false" customHeight="true" outlineLevel="0" collapsed="false">
      <c r="A35" s="52" t="str">
        <f aca="false">'3. Raw Leads'!A35</f>
        <v>L0034</v>
      </c>
      <c r="B35" s="52" t="str">
        <f aca="false">'3. Raw Leads'!C35</f>
        <v>Mahmud Sheikh</v>
      </c>
      <c r="C35" s="52" t="str">
        <f aca="false">'3. Raw Leads'!D35</f>
        <v>01915850643</v>
      </c>
      <c r="D35" s="52" t="str">
        <f aca="false">'3. Raw Leads'!I35</f>
        <v>Bashundhara R/A</v>
      </c>
      <c r="E35" s="52" t="str">
        <f aca="false">'3. Raw Leads'!J35</f>
        <v>Uttara Greenview</v>
      </c>
      <c r="F35" s="52" t="str">
        <f aca="false">'3. Raw Leads'!K35</f>
        <v>80L–1Cr</v>
      </c>
      <c r="G35" s="54" t="n">
        <f aca="false">'3. Raw Leads'!L35</f>
        <v>8999999</v>
      </c>
      <c r="H35" s="52" t="str">
        <f aca="false">'3. Raw Leads'!R35</f>
        <v>Most (≥75%)</v>
      </c>
      <c r="I35" s="57" t="n">
        <f aca="false">'3. Raw Leads'!S35</f>
        <v>25</v>
      </c>
      <c r="J35" s="52" t="n">
        <f aca="false">'3. Raw Leads'!T35</f>
        <v>3</v>
      </c>
      <c r="K35" s="52" t="n">
        <f aca="false">'3. Raw Leads'!U35</f>
        <v>0</v>
      </c>
      <c r="L35" s="52" t="str">
        <f aca="false">'3. Raw Leads'!V35</f>
        <v>Read no reply</v>
      </c>
      <c r="M35" s="52" t="n">
        <f aca="false">'3. Raw Leads'!W35</f>
        <v>2</v>
      </c>
      <c r="N35" s="52" t="str">
        <f aca="false">'3. Raw Leads'!X35</f>
        <v>Out of budget</v>
      </c>
      <c r="O35" s="52" t="str">
        <f aca="false">'3. Raw Leads'!N35</f>
        <v>3–6 months</v>
      </c>
      <c r="P35" s="52" t="n">
        <f aca="false">IFERROR(VLOOKUP(F35,'10. Lookups'!$A$3:$B$9,2,FALSE()),5)</f>
        <v>22</v>
      </c>
      <c r="Q35" s="52" t="n">
        <f aca="false">IFERROR(VLOOKUP(D35,'10. Lookups'!$D$3:$E$12,2,FALSE()),3)</f>
        <v>15</v>
      </c>
      <c r="R35" s="52" t="n">
        <f aca="false">IFERROR(VLOOKUP(E35,'10. Lookups'!$G$3:$H$8,2,FALSE()),5)</f>
        <v>15</v>
      </c>
      <c r="S35" s="52" t="n">
        <f aca="false">IFERROR(VLOOKUP(H35,'10. Lookups'!$J$3:$K$6,2,FALSE()),1)+IF(I35&gt;=75,5,IF(I35&gt;=50,3,IF(I35&gt;=25,2,IF(I35&gt;0,1,0))))+MIN(4,J35*2)</f>
        <v>10</v>
      </c>
      <c r="T35" s="52" t="n">
        <f aca="false">IF(K35&lt;=1,5,IF(K35&lt;=3,4,IF(K35&lt;=7,2,IF(K35&lt;=14,1,0))))+IFERROR(VLOOKUP(L35,'10. Lookups'!$M$3:$N$6,2,FALSE()),1)</f>
        <v>8</v>
      </c>
      <c r="U35" s="52" t="n">
        <f aca="false">IFERROR(VLOOKUP(N35,'10. Lookups'!$P$3:$Q$11,2,FALSE()),3)</f>
        <v>2</v>
      </c>
      <c r="V35" s="52" t="n">
        <f aca="false">IFERROR(VLOOKUP(O35,'10. Lookups'!$S$3:$T$7,2,FALSE()),2)</f>
        <v>3</v>
      </c>
      <c r="W35" s="52" t="n">
        <f aca="false">MIN(100,P35+Q35+R35+S35+T35+U35+V35)</f>
        <v>75</v>
      </c>
      <c r="X35" s="58" t="n">
        <f aca="false">W35</f>
        <v>75</v>
      </c>
      <c r="Y35" s="52" t="str">
        <f aca="false">IF(X35&gt;=75,"Hot",IF(X35&gt;=50,"Warm","Cold"))</f>
        <v>Hot</v>
      </c>
      <c r="Z35" s="52" t="str">
        <f aca="false">IF(Y35="Hot","Call within 5 min · senior agent · site-visit slot",IF(Y35="Warm","Call within 24h · WhatsApp drip · price sheet","Retargeting audience · email nurture · skip dial"))</f>
        <v>Call within 5 min · senior agent · site-visit slot</v>
      </c>
    </row>
    <row r="36" customFormat="false" ht="15" hidden="false" customHeight="true" outlineLevel="0" collapsed="false">
      <c r="A36" s="49" t="str">
        <f aca="false">'3. Raw Leads'!A36</f>
        <v>L0035</v>
      </c>
      <c r="B36" s="49" t="str">
        <f aca="false">'3. Raw Leads'!C36</f>
        <v>Fahim Hasan</v>
      </c>
      <c r="C36" s="49" t="str">
        <f aca="false">'3. Raw Leads'!D36</f>
        <v>01884210205</v>
      </c>
      <c r="D36" s="49" t="str">
        <f aca="false">'3. Raw Leads'!I36</f>
        <v>Banasree</v>
      </c>
      <c r="E36" s="49" t="str">
        <f aca="false">'3. Raw Leads'!J36</f>
        <v>Skyline Heights – Bashundhara</v>
      </c>
      <c r="F36" s="49" t="str">
        <f aca="false">'3. Raw Leads'!K36</f>
        <v>80L–1Cr</v>
      </c>
      <c r="G36" s="51" t="n">
        <f aca="false">'3. Raw Leads'!L36</f>
        <v>8999999</v>
      </c>
      <c r="H36" s="49" t="str">
        <f aca="false">'3. Raw Leads'!R36</f>
        <v>Full (all fields)</v>
      </c>
      <c r="I36" s="55" t="n">
        <f aca="false">'3. Raw Leads'!S36</f>
        <v>95</v>
      </c>
      <c r="J36" s="49" t="n">
        <f aca="false">'3. Raw Leads'!T36</f>
        <v>0</v>
      </c>
      <c r="K36" s="49" t="n">
        <f aca="false">'3. Raw Leads'!U36</f>
        <v>0</v>
      </c>
      <c r="L36" s="49" t="str">
        <f aca="false">'3. Raw Leads'!V36</f>
        <v>N/A</v>
      </c>
      <c r="M36" s="49" t="n">
        <f aca="false">'3. Raw Leads'!W36</f>
        <v>1</v>
      </c>
      <c r="N36" s="49" t="str">
        <f aca="false">'3. Raw Leads'!X36</f>
        <v>Not interested</v>
      </c>
      <c r="O36" s="49" t="str">
        <f aca="false">'3. Raw Leads'!N36</f>
        <v>1–3 months</v>
      </c>
      <c r="P36" s="49" t="n">
        <f aca="false">IFERROR(VLOOKUP(F36,'10. Lookups'!$A$3:$B$9,2,FALSE()),5)</f>
        <v>22</v>
      </c>
      <c r="Q36" s="49" t="n">
        <f aca="false">IFERROR(VLOOKUP(D36,'10. Lookups'!$D$3:$E$12,2,FALSE()),3)</f>
        <v>15</v>
      </c>
      <c r="R36" s="49" t="n">
        <f aca="false">IFERROR(VLOOKUP(E36,'10. Lookups'!$G$3:$H$8,2,FALSE()),5)</f>
        <v>15</v>
      </c>
      <c r="S36" s="49" t="n">
        <f aca="false">IFERROR(VLOOKUP(H36,'10. Lookups'!$J$3:$K$6,2,FALSE()),1)+IF(I36&gt;=75,5,IF(I36&gt;=50,3,IF(I36&gt;=25,2,IF(I36&gt;0,1,0))))+MIN(4,J36*2)</f>
        <v>11</v>
      </c>
      <c r="T36" s="49" t="n">
        <f aca="false">IF(K36&lt;=1,5,IF(K36&lt;=3,4,IF(K36&lt;=7,2,IF(K36&lt;=14,1,0))))+IFERROR(VLOOKUP(L36,'10. Lookups'!$M$3:$N$6,2,FALSE()),1)</f>
        <v>7</v>
      </c>
      <c r="U36" s="49" t="n">
        <f aca="false">IFERROR(VLOOKUP(N36,'10. Lookups'!$P$3:$Q$11,2,FALSE()),3)</f>
        <v>1</v>
      </c>
      <c r="V36" s="49" t="n">
        <f aca="false">IFERROR(VLOOKUP(O36,'10. Lookups'!$S$3:$T$7,2,FALSE()),2)</f>
        <v>4</v>
      </c>
      <c r="W36" s="49" t="n">
        <f aca="false">MIN(100,P36+Q36+R36+S36+T36+U36+V36)</f>
        <v>75</v>
      </c>
      <c r="X36" s="56" t="n">
        <f aca="false">W36</f>
        <v>75</v>
      </c>
      <c r="Y36" s="49" t="str">
        <f aca="false">IF(X36&gt;=75,"Hot",IF(X36&gt;=50,"Warm","Cold"))</f>
        <v>Hot</v>
      </c>
      <c r="Z36" s="49" t="str">
        <f aca="false">IF(Y36="Hot","Call within 5 min · senior agent · site-visit slot",IF(Y36="Warm","Call within 24h · WhatsApp drip · price sheet","Retargeting audience · email nurture · skip dial"))</f>
        <v>Call within 5 min · senior agent · site-visit slot</v>
      </c>
    </row>
    <row r="37" customFormat="false" ht="15" hidden="false" customHeight="true" outlineLevel="0" collapsed="false">
      <c r="A37" s="52" t="str">
        <f aca="false">'3. Raw Leads'!A37</f>
        <v>L0036</v>
      </c>
      <c r="B37" s="52" t="str">
        <f aca="false">'3. Raw Leads'!C37</f>
        <v>Imran Islam</v>
      </c>
      <c r="C37" s="52" t="str">
        <f aca="false">'3. Raw Leads'!D37</f>
        <v>01317711592</v>
      </c>
      <c r="D37" s="52" t="str">
        <f aca="false">'3. Raw Leads'!I37</f>
        <v>Dhanmondi</v>
      </c>
      <c r="E37" s="52" t="str">
        <f aca="false">'3. Raw Leads'!J37</f>
        <v>Banasree Bay</v>
      </c>
      <c r="F37" s="52" t="str">
        <f aca="false">'3. Raw Leads'!K37</f>
        <v>80L–1Cr</v>
      </c>
      <c r="G37" s="54" t="n">
        <f aca="false">'3. Raw Leads'!L37</f>
        <v>8999999</v>
      </c>
      <c r="H37" s="52" t="str">
        <f aca="false">'3. Raw Leads'!R37</f>
        <v>Partial (50–75%)</v>
      </c>
      <c r="I37" s="57" t="n">
        <f aca="false">'3. Raw Leads'!S37</f>
        <v>95</v>
      </c>
      <c r="J37" s="52" t="n">
        <f aca="false">'3. Raw Leads'!T37</f>
        <v>0</v>
      </c>
      <c r="K37" s="52" t="n">
        <f aca="false">'3. Raw Leads'!U37</f>
        <v>1</v>
      </c>
      <c r="L37" s="52" t="str">
        <f aca="false">'3. Raw Leads'!V37</f>
        <v>N/A</v>
      </c>
      <c r="M37" s="52" t="n">
        <f aca="false">'3. Raw Leads'!W37</f>
        <v>1</v>
      </c>
      <c r="N37" s="52" t="str">
        <f aca="false">'3. Raw Leads'!X37</f>
        <v>Needs info – follow up</v>
      </c>
      <c r="O37" s="52" t="str">
        <f aca="false">'3. Raw Leads'!N37</f>
        <v>6–12 months</v>
      </c>
      <c r="P37" s="52" t="n">
        <f aca="false">IFERROR(VLOOKUP(F37,'10. Lookups'!$A$3:$B$9,2,FALSE()),5)</f>
        <v>22</v>
      </c>
      <c r="Q37" s="52" t="n">
        <f aca="false">IFERROR(VLOOKUP(D37,'10. Lookups'!$D$3:$E$12,2,FALSE()),3)</f>
        <v>9</v>
      </c>
      <c r="R37" s="52" t="n">
        <f aca="false">IFERROR(VLOOKUP(E37,'10. Lookups'!$G$3:$H$8,2,FALSE()),5)</f>
        <v>15</v>
      </c>
      <c r="S37" s="52" t="n">
        <f aca="false">IFERROR(VLOOKUP(H37,'10. Lookups'!$J$3:$K$6,2,FALSE()),1)+IF(I37&gt;=75,5,IF(I37&gt;=50,3,IF(I37&gt;=25,2,IF(I37&gt;0,1,0))))+MIN(4,J37*2)</f>
        <v>7</v>
      </c>
      <c r="T37" s="52" t="n">
        <f aca="false">IF(K37&lt;=1,5,IF(K37&lt;=3,4,IF(K37&lt;=7,2,IF(K37&lt;=14,1,0))))+IFERROR(VLOOKUP(L37,'10. Lookups'!$M$3:$N$6,2,FALSE()),1)</f>
        <v>7</v>
      </c>
      <c r="U37" s="52" t="n">
        <f aca="false">IFERROR(VLOOKUP(N37,'10. Lookups'!$P$3:$Q$11,2,FALSE()),3)</f>
        <v>7</v>
      </c>
      <c r="V37" s="52" t="n">
        <f aca="false">IFERROR(VLOOKUP(O37,'10. Lookups'!$S$3:$T$7,2,FALSE()),2)</f>
        <v>2</v>
      </c>
      <c r="W37" s="52" t="n">
        <f aca="false">MIN(100,P37+Q37+R37+S37+T37+U37+V37)</f>
        <v>69</v>
      </c>
      <c r="X37" s="58" t="n">
        <f aca="false">W37</f>
        <v>69</v>
      </c>
      <c r="Y37" s="52" t="str">
        <f aca="false">IF(X37&gt;=75,"Hot",IF(X37&gt;=50,"Warm","Cold"))</f>
        <v>Warm</v>
      </c>
      <c r="Z37" s="52" t="str">
        <f aca="false">IF(Y37="Hot","Call within 5 min · senior agent · site-visit slot",IF(Y37="Warm","Call within 24h · WhatsApp drip · price sheet","Retargeting audience · email nurture · skip dial"))</f>
        <v>Call within 24h · WhatsApp drip · price sheet</v>
      </c>
    </row>
    <row r="38" customFormat="false" ht="15" hidden="false" customHeight="true" outlineLevel="0" collapsed="false">
      <c r="A38" s="49" t="str">
        <f aca="false">'3. Raw Leads'!A38</f>
        <v>L0037</v>
      </c>
      <c r="B38" s="49" t="str">
        <f aca="false">'3. Raw Leads'!C38</f>
        <v>Nazmul Bhuiyan</v>
      </c>
      <c r="C38" s="49" t="str">
        <f aca="false">'3. Raw Leads'!D38</f>
        <v>01354527111</v>
      </c>
      <c r="D38" s="49" t="str">
        <f aca="false">'3. Raw Leads'!I38</f>
        <v>Mirpur DOHS</v>
      </c>
      <c r="E38" s="49" t="str">
        <f aca="false">'3. Raw Leads'!J38</f>
        <v>Aftab Garden Residence</v>
      </c>
      <c r="F38" s="49" t="str">
        <f aca="false">'3. Raw Leads'!K38</f>
        <v>80L–1Cr</v>
      </c>
      <c r="G38" s="51" t="n">
        <f aca="false">'3. Raw Leads'!L38</f>
        <v>8999999</v>
      </c>
      <c r="H38" s="49" t="str">
        <f aca="false">'3. Raw Leads'!R38</f>
        <v>Partial (50–75%)</v>
      </c>
      <c r="I38" s="55" t="n">
        <f aca="false">'3. Raw Leads'!S38</f>
        <v>25</v>
      </c>
      <c r="J38" s="49" t="n">
        <f aca="false">'3. Raw Leads'!T38</f>
        <v>2</v>
      </c>
      <c r="K38" s="49" t="n">
        <f aca="false">'3. Raw Leads'!U38</f>
        <v>1</v>
      </c>
      <c r="L38" s="49" t="str">
        <f aca="false">'3. Raw Leads'!V38</f>
        <v>No</v>
      </c>
      <c r="M38" s="49" t="n">
        <f aca="false">'3. Raw Leads'!W38</f>
        <v>2</v>
      </c>
      <c r="N38" s="49" t="str">
        <f aca="false">'3. Raw Leads'!X38</f>
        <v>Wrong number</v>
      </c>
      <c r="O38" s="49" t="str">
        <f aca="false">'3. Raw Leads'!N38</f>
        <v>Just exploring</v>
      </c>
      <c r="P38" s="49" t="n">
        <f aca="false">IFERROR(VLOOKUP(F38,'10. Lookups'!$A$3:$B$9,2,FALSE()),5)</f>
        <v>22</v>
      </c>
      <c r="Q38" s="49" t="n">
        <f aca="false">IFERROR(VLOOKUP(D38,'10. Lookups'!$D$3:$E$12,2,FALSE()),3)</f>
        <v>15</v>
      </c>
      <c r="R38" s="49" t="n">
        <f aca="false">IFERROR(VLOOKUP(E38,'10. Lookups'!$G$3:$H$8,2,FALSE()),5)</f>
        <v>15</v>
      </c>
      <c r="S38" s="49" t="n">
        <f aca="false">IFERROR(VLOOKUP(H38,'10. Lookups'!$J$3:$K$6,2,FALSE()),1)+IF(I38&gt;=75,5,IF(I38&gt;=50,3,IF(I38&gt;=25,2,IF(I38&gt;0,1,0))))+MIN(4,J38*2)</f>
        <v>8</v>
      </c>
      <c r="T38" s="49" t="n">
        <f aca="false">IF(K38&lt;=1,5,IF(K38&lt;=3,4,IF(K38&lt;=7,2,IF(K38&lt;=14,1,0))))+IFERROR(VLOOKUP(L38,'10. Lookups'!$M$3:$N$6,2,FALSE()),1)</f>
        <v>6</v>
      </c>
      <c r="U38" s="49" t="n">
        <f aca="false">IFERROR(VLOOKUP(N38,'10. Lookups'!$P$3:$Q$11,2,FALSE()),3)</f>
        <v>0</v>
      </c>
      <c r="V38" s="49" t="n">
        <f aca="false">IFERROR(VLOOKUP(O38,'10. Lookups'!$S$3:$T$7,2,FALSE()),2)</f>
        <v>1</v>
      </c>
      <c r="W38" s="49" t="n">
        <f aca="false">MIN(100,P38+Q38+R38+S38+T38+U38+V38)</f>
        <v>67</v>
      </c>
      <c r="X38" s="56" t="n">
        <f aca="false">W38</f>
        <v>67</v>
      </c>
      <c r="Y38" s="49" t="str">
        <f aca="false">IF(X38&gt;=75,"Hot",IF(X38&gt;=50,"Warm","Cold"))</f>
        <v>Warm</v>
      </c>
      <c r="Z38" s="49" t="str">
        <f aca="false">IF(Y38="Hot","Call within 5 min · senior agent · site-visit slot",IF(Y38="Warm","Call within 24h · WhatsApp drip · price sheet","Retargeting audience · email nurture · skip dial"))</f>
        <v>Call within 24h · WhatsApp drip · price sheet</v>
      </c>
    </row>
    <row r="39" customFormat="false" ht="15" hidden="false" customHeight="true" outlineLevel="0" collapsed="false">
      <c r="A39" s="52" t="str">
        <f aca="false">'3. Raw Leads'!A39</f>
        <v>L0038</v>
      </c>
      <c r="B39" s="52" t="str">
        <f aca="false">'3. Raw Leads'!C39</f>
        <v>Shariar Islam</v>
      </c>
      <c r="C39" s="52" t="str">
        <f aca="false">'3. Raw Leads'!D39</f>
        <v>01985149368</v>
      </c>
      <c r="D39" s="52" t="str">
        <f aca="false">'3. Raw Leads'!I39</f>
        <v>Uttara</v>
      </c>
      <c r="E39" s="52" t="str">
        <f aca="false">'3. Raw Leads'!J39</f>
        <v>Uttara Greenview</v>
      </c>
      <c r="F39" s="52" t="str">
        <f aca="false">'3. Raw Leads'!K39</f>
        <v>80L–1Cr</v>
      </c>
      <c r="G39" s="54" t="n">
        <f aca="false">'3. Raw Leads'!L39</f>
        <v>8999999</v>
      </c>
      <c r="H39" s="52" t="str">
        <f aca="false">'3. Raw Leads'!R39</f>
        <v>Minimal (&lt;50%)</v>
      </c>
      <c r="I39" s="57" t="n">
        <f aca="false">'3. Raw Leads'!S39</f>
        <v>50</v>
      </c>
      <c r="J39" s="52" t="n">
        <f aca="false">'3. Raw Leads'!T39</f>
        <v>0</v>
      </c>
      <c r="K39" s="52" t="n">
        <f aca="false">'3. Raw Leads'!U39</f>
        <v>2</v>
      </c>
      <c r="L39" s="52" t="str">
        <f aca="false">'3. Raw Leads'!V39</f>
        <v>Yes</v>
      </c>
      <c r="M39" s="52" t="n">
        <f aca="false">'3. Raw Leads'!W39</f>
        <v>3</v>
      </c>
      <c r="N39" s="52" t="str">
        <f aca="false">'3. Raw Leads'!X39</f>
        <v>Interested – evaluating</v>
      </c>
      <c r="O39" s="52" t="str">
        <f aca="false">'3. Raw Leads'!N39</f>
        <v>3–6 months</v>
      </c>
      <c r="P39" s="52" t="n">
        <f aca="false">IFERROR(VLOOKUP(F39,'10. Lookups'!$A$3:$B$9,2,FALSE()),5)</f>
        <v>22</v>
      </c>
      <c r="Q39" s="52" t="n">
        <f aca="false">IFERROR(VLOOKUP(D39,'10. Lookups'!$D$3:$E$12,2,FALSE()),3)</f>
        <v>15</v>
      </c>
      <c r="R39" s="52" t="n">
        <f aca="false">IFERROR(VLOOKUP(E39,'10. Lookups'!$G$3:$H$8,2,FALSE()),5)</f>
        <v>15</v>
      </c>
      <c r="S39" s="52" t="n">
        <f aca="false">IFERROR(VLOOKUP(H39,'10. Lookups'!$J$3:$K$6,2,FALSE()),1)+IF(I39&gt;=75,5,IF(I39&gt;=50,3,IF(I39&gt;=25,2,IF(I39&gt;0,1,0))))+MIN(4,J39*2)</f>
        <v>4</v>
      </c>
      <c r="T39" s="52" t="n">
        <f aca="false">IF(K39&lt;=1,5,IF(K39&lt;=3,4,IF(K39&lt;=7,2,IF(K39&lt;=14,1,0))))+IFERROR(VLOOKUP(L39,'10. Lookups'!$M$3:$N$6,2,FALSE()),1)</f>
        <v>9</v>
      </c>
      <c r="U39" s="52" t="n">
        <f aca="false">IFERROR(VLOOKUP(N39,'10. Lookups'!$P$3:$Q$11,2,FALSE()),3)</f>
        <v>10</v>
      </c>
      <c r="V39" s="52" t="n">
        <f aca="false">IFERROR(VLOOKUP(O39,'10. Lookups'!$S$3:$T$7,2,FALSE()),2)</f>
        <v>3</v>
      </c>
      <c r="W39" s="52" t="n">
        <f aca="false">MIN(100,P39+Q39+R39+S39+T39+U39+V39)</f>
        <v>78</v>
      </c>
      <c r="X39" s="58" t="n">
        <f aca="false">W39</f>
        <v>78</v>
      </c>
      <c r="Y39" s="52" t="str">
        <f aca="false">IF(X39&gt;=75,"Hot",IF(X39&gt;=50,"Warm","Cold"))</f>
        <v>Hot</v>
      </c>
      <c r="Z39" s="52" t="str">
        <f aca="false">IF(Y39="Hot","Call within 5 min · senior agent · site-visit slot",IF(Y39="Warm","Call within 24h · WhatsApp drip · price sheet","Retargeting audience · email nurture · skip dial"))</f>
        <v>Call within 5 min · senior agent · site-visit slot</v>
      </c>
    </row>
    <row r="40" customFormat="false" ht="15" hidden="false" customHeight="true" outlineLevel="0" collapsed="false">
      <c r="A40" s="49" t="str">
        <f aca="false">'3. Raw Leads'!A40</f>
        <v>L0039</v>
      </c>
      <c r="B40" s="49" t="str">
        <f aca="false">'3. Raw Leads'!C40</f>
        <v>Jubayer Mahmud</v>
      </c>
      <c r="C40" s="49" t="str">
        <f aca="false">'3. Raw Leads'!D40</f>
        <v>01699102290</v>
      </c>
      <c r="D40" s="49" t="str">
        <f aca="false">'3. Raw Leads'!I40</f>
        <v>Bashundhara R/A</v>
      </c>
      <c r="E40" s="49" t="str">
        <f aca="false">'3. Raw Leads'!J40</f>
        <v>Banasree Bay</v>
      </c>
      <c r="F40" s="49" t="str">
        <f aca="false">'3. Raw Leads'!K40</f>
        <v>60L–80L</v>
      </c>
      <c r="G40" s="51" t="n">
        <f aca="false">'3. Raw Leads'!L40</f>
        <v>6999999</v>
      </c>
      <c r="H40" s="49" t="str">
        <f aca="false">'3. Raw Leads'!R40</f>
        <v>Minimal (&lt;50%)</v>
      </c>
      <c r="I40" s="55" t="n">
        <f aca="false">'3. Raw Leads'!S40</f>
        <v>0</v>
      </c>
      <c r="J40" s="49" t="n">
        <f aca="false">'3. Raw Leads'!T40</f>
        <v>0</v>
      </c>
      <c r="K40" s="49" t="n">
        <f aca="false">'3. Raw Leads'!U40</f>
        <v>1</v>
      </c>
      <c r="L40" s="49" t="str">
        <f aca="false">'3. Raw Leads'!V40</f>
        <v>Read no reply</v>
      </c>
      <c r="M40" s="49" t="n">
        <f aca="false">'3. Raw Leads'!W40</f>
        <v>1</v>
      </c>
      <c r="N40" s="49" t="str">
        <f aca="false">'3. Raw Leads'!X40</f>
        <v>Needs info – follow up</v>
      </c>
      <c r="O40" s="49" t="str">
        <f aca="false">'3. Raw Leads'!N40</f>
        <v>1–3 months</v>
      </c>
      <c r="P40" s="49" t="n">
        <f aca="false">IFERROR(VLOOKUP(F40,'10. Lookups'!$A$3:$B$9,2,FALSE()),5)</f>
        <v>18</v>
      </c>
      <c r="Q40" s="49" t="n">
        <f aca="false">IFERROR(VLOOKUP(D40,'10. Lookups'!$D$3:$E$12,2,FALSE()),3)</f>
        <v>15</v>
      </c>
      <c r="R40" s="49" t="n">
        <f aca="false">IFERROR(VLOOKUP(E40,'10. Lookups'!$G$3:$H$8,2,FALSE()),5)</f>
        <v>15</v>
      </c>
      <c r="S40" s="49" t="n">
        <f aca="false">IFERROR(VLOOKUP(H40,'10. Lookups'!$J$3:$K$6,2,FALSE()),1)+IF(I40&gt;=75,5,IF(I40&gt;=50,3,IF(I40&gt;=25,2,IF(I40&gt;0,1,0))))+MIN(4,J40*2)</f>
        <v>1</v>
      </c>
      <c r="T40" s="49" t="n">
        <f aca="false">IF(K40&lt;=1,5,IF(K40&lt;=3,4,IF(K40&lt;=7,2,IF(K40&lt;=14,1,0))))+IFERROR(VLOOKUP(L40,'10. Lookups'!$M$3:$N$6,2,FALSE()),1)</f>
        <v>8</v>
      </c>
      <c r="U40" s="49" t="n">
        <f aca="false">IFERROR(VLOOKUP(N40,'10. Lookups'!$P$3:$Q$11,2,FALSE()),3)</f>
        <v>7</v>
      </c>
      <c r="V40" s="49" t="n">
        <f aca="false">IFERROR(VLOOKUP(O40,'10. Lookups'!$S$3:$T$7,2,FALSE()),2)</f>
        <v>4</v>
      </c>
      <c r="W40" s="49" t="n">
        <f aca="false">MIN(100,P40+Q40+R40+S40+T40+U40+V40)</f>
        <v>68</v>
      </c>
      <c r="X40" s="56" t="n">
        <f aca="false">W40</f>
        <v>68</v>
      </c>
      <c r="Y40" s="49" t="str">
        <f aca="false">IF(X40&gt;=75,"Hot",IF(X40&gt;=50,"Warm","Cold"))</f>
        <v>Warm</v>
      </c>
      <c r="Z40" s="49" t="str">
        <f aca="false">IF(Y40="Hot","Call within 5 min · senior agent · site-visit slot",IF(Y40="Warm","Call within 24h · WhatsApp drip · price sheet","Retargeting audience · email nurture · skip dial"))</f>
        <v>Call within 24h · WhatsApp drip · price sheet</v>
      </c>
    </row>
    <row r="41" customFormat="false" ht="15" hidden="false" customHeight="true" outlineLevel="0" collapsed="false">
      <c r="A41" s="52" t="str">
        <f aca="false">'3. Raw Leads'!A41</f>
        <v>L0040</v>
      </c>
      <c r="B41" s="52" t="str">
        <f aca="false">'3. Raw Leads'!C41</f>
        <v>Sabbir Reza</v>
      </c>
      <c r="C41" s="52" t="str">
        <f aca="false">'3. Raw Leads'!D41</f>
        <v>01707622683</v>
      </c>
      <c r="D41" s="52" t="str">
        <f aca="false">'3. Raw Leads'!I41</f>
        <v>Mirpur DOHS</v>
      </c>
      <c r="E41" s="52" t="str">
        <f aca="false">'3. Raw Leads'!J41</f>
        <v>Banasree Bay</v>
      </c>
      <c r="F41" s="52" t="str">
        <f aca="false">'3. Raw Leads'!K41</f>
        <v>60L–80L</v>
      </c>
      <c r="G41" s="54" t="n">
        <f aca="false">'3. Raw Leads'!L41</f>
        <v>6999999</v>
      </c>
      <c r="H41" s="52" t="str">
        <f aca="false">'3. Raw Leads'!R41</f>
        <v>Most (≥75%)</v>
      </c>
      <c r="I41" s="57" t="n">
        <f aca="false">'3. Raw Leads'!S41</f>
        <v>50</v>
      </c>
      <c r="J41" s="52" t="n">
        <f aca="false">'3. Raw Leads'!T41</f>
        <v>0</v>
      </c>
      <c r="K41" s="52" t="n">
        <f aca="false">'3. Raw Leads'!U41</f>
        <v>1</v>
      </c>
      <c r="L41" s="52" t="str">
        <f aca="false">'3. Raw Leads'!V41</f>
        <v>Yes</v>
      </c>
      <c r="M41" s="52" t="n">
        <f aca="false">'3. Raw Leads'!W41</f>
        <v>1</v>
      </c>
      <c r="N41" s="52" t="str">
        <f aca="false">'3. Raw Leads'!X41</f>
        <v>Interested – evaluating</v>
      </c>
      <c r="O41" s="52" t="str">
        <f aca="false">'3. Raw Leads'!N41</f>
        <v>3–6 months</v>
      </c>
      <c r="P41" s="52" t="n">
        <f aca="false">IFERROR(VLOOKUP(F41,'10. Lookups'!$A$3:$B$9,2,FALSE()),5)</f>
        <v>18</v>
      </c>
      <c r="Q41" s="52" t="n">
        <f aca="false">IFERROR(VLOOKUP(D41,'10. Lookups'!$D$3:$E$12,2,FALSE()),3)</f>
        <v>15</v>
      </c>
      <c r="R41" s="52" t="n">
        <f aca="false">IFERROR(VLOOKUP(E41,'10. Lookups'!$G$3:$H$8,2,FALSE()),5)</f>
        <v>15</v>
      </c>
      <c r="S41" s="52" t="n">
        <f aca="false">IFERROR(VLOOKUP(H41,'10. Lookups'!$J$3:$K$6,2,FALSE()),1)+IF(I41&gt;=75,5,IF(I41&gt;=50,3,IF(I41&gt;=25,2,IF(I41&gt;0,1,0))))+MIN(4,J41*2)</f>
        <v>7</v>
      </c>
      <c r="T41" s="52" t="n">
        <f aca="false">IF(K41&lt;=1,5,IF(K41&lt;=3,4,IF(K41&lt;=7,2,IF(K41&lt;=14,1,0))))+IFERROR(VLOOKUP(L41,'10. Lookups'!$M$3:$N$6,2,FALSE()),1)</f>
        <v>10</v>
      </c>
      <c r="U41" s="52" t="n">
        <f aca="false">IFERROR(VLOOKUP(N41,'10. Lookups'!$P$3:$Q$11,2,FALSE()),3)</f>
        <v>10</v>
      </c>
      <c r="V41" s="52" t="n">
        <f aca="false">IFERROR(VLOOKUP(O41,'10. Lookups'!$S$3:$T$7,2,FALSE()),2)</f>
        <v>3</v>
      </c>
      <c r="W41" s="52" t="n">
        <f aca="false">MIN(100,P41+Q41+R41+S41+T41+U41+V41)</f>
        <v>78</v>
      </c>
      <c r="X41" s="58" t="n">
        <f aca="false">W41</f>
        <v>78</v>
      </c>
      <c r="Y41" s="52" t="str">
        <f aca="false">IF(X41&gt;=75,"Hot",IF(X41&gt;=50,"Warm","Cold"))</f>
        <v>Hot</v>
      </c>
      <c r="Z41" s="52" t="str">
        <f aca="false">IF(Y41="Hot","Call within 5 min · senior agent · site-visit slot",IF(Y41="Warm","Call within 24h · WhatsApp drip · price sheet","Retargeting audience · email nurture · skip dial"))</f>
        <v>Call within 5 min · senior agent · site-visit slot</v>
      </c>
    </row>
    <row r="42" customFormat="false" ht="15" hidden="false" customHeight="true" outlineLevel="0" collapsed="false">
      <c r="A42" s="49" t="str">
        <f aca="false">'3. Raw Leads'!A42</f>
        <v>L0041</v>
      </c>
      <c r="B42" s="49" t="str">
        <f aca="false">'3. Raw Leads'!C42</f>
        <v>Nusrat Siddique</v>
      </c>
      <c r="C42" s="49" t="str">
        <f aca="false">'3. Raw Leads'!D42</f>
        <v>01736968164</v>
      </c>
      <c r="D42" s="49" t="str">
        <f aca="false">'3. Raw Leads'!I42</f>
        <v>Khilgaon</v>
      </c>
      <c r="E42" s="49" t="str">
        <f aca="false">'3. Raw Leads'!J42</f>
        <v>Skyline Heights – Bashundhara</v>
      </c>
      <c r="F42" s="49" t="str">
        <f aca="false">'3. Raw Leads'!K42</f>
        <v>Under 60L</v>
      </c>
      <c r="G42" s="51" t="n">
        <f aca="false">'3. Raw Leads'!L42</f>
        <v>4499999</v>
      </c>
      <c r="H42" s="49" t="str">
        <f aca="false">'3. Raw Leads'!R42</f>
        <v>Full (all fields)</v>
      </c>
      <c r="I42" s="55" t="n">
        <f aca="false">'3. Raw Leads'!S42</f>
        <v>0</v>
      </c>
      <c r="J42" s="49" t="n">
        <f aca="false">'3. Raw Leads'!T42</f>
        <v>1</v>
      </c>
      <c r="K42" s="49" t="n">
        <f aca="false">'3. Raw Leads'!U42</f>
        <v>2</v>
      </c>
      <c r="L42" s="49" t="str">
        <f aca="false">'3. Raw Leads'!V42</f>
        <v>No</v>
      </c>
      <c r="M42" s="49" t="n">
        <f aca="false">'3. Raw Leads'!W42</f>
        <v>4</v>
      </c>
      <c r="N42" s="49" t="str">
        <f aca="false">'3. Raw Leads'!X42</f>
        <v>Hot – callback scheduled</v>
      </c>
      <c r="O42" s="49" t="str">
        <f aca="false">'3. Raw Leads'!N42</f>
        <v>6–12 months</v>
      </c>
      <c r="P42" s="49" t="n">
        <f aca="false">IFERROR(VLOOKUP(F42,'10. Lookups'!$A$3:$B$9,2,FALSE()),5)</f>
        <v>8</v>
      </c>
      <c r="Q42" s="49" t="n">
        <f aca="false">IFERROR(VLOOKUP(D42,'10. Lookups'!$D$3:$E$12,2,FALSE()),3)</f>
        <v>7</v>
      </c>
      <c r="R42" s="49" t="n">
        <f aca="false">IFERROR(VLOOKUP(E42,'10. Lookups'!$G$3:$H$8,2,FALSE()),5)</f>
        <v>15</v>
      </c>
      <c r="S42" s="49" t="n">
        <f aca="false">IFERROR(VLOOKUP(H42,'10. Lookups'!$J$3:$K$6,2,FALSE()),1)+IF(I42&gt;=75,5,IF(I42&gt;=50,3,IF(I42&gt;=25,2,IF(I42&gt;0,1,0))))+MIN(4,J42*2)</f>
        <v>8</v>
      </c>
      <c r="T42" s="49" t="n">
        <f aca="false">IF(K42&lt;=1,5,IF(K42&lt;=3,4,IF(K42&lt;=7,2,IF(K42&lt;=14,1,0))))+IFERROR(VLOOKUP(L42,'10. Lookups'!$M$3:$N$6,2,FALSE()),1)</f>
        <v>5</v>
      </c>
      <c r="U42" s="49" t="n">
        <f aca="false">IFERROR(VLOOKUP(N42,'10. Lookups'!$P$3:$Q$11,2,FALSE()),3)</f>
        <v>13</v>
      </c>
      <c r="V42" s="49" t="n">
        <f aca="false">IFERROR(VLOOKUP(O42,'10. Lookups'!$S$3:$T$7,2,FALSE()),2)</f>
        <v>2</v>
      </c>
      <c r="W42" s="49" t="n">
        <f aca="false">MIN(100,P42+Q42+R42+S42+T42+U42+V42)</f>
        <v>58</v>
      </c>
      <c r="X42" s="56" t="n">
        <f aca="false">W42</f>
        <v>58</v>
      </c>
      <c r="Y42" s="49" t="str">
        <f aca="false">IF(X42&gt;=75,"Hot",IF(X42&gt;=50,"Warm","Cold"))</f>
        <v>Warm</v>
      </c>
      <c r="Z42" s="49" t="str">
        <f aca="false">IF(Y42="Hot","Call within 5 min · senior agent · site-visit slot",IF(Y42="Warm","Call within 24h · WhatsApp drip · price sheet","Retargeting audience · email nurture · skip dial"))</f>
        <v>Call within 24h · WhatsApp drip · price sheet</v>
      </c>
    </row>
    <row r="43" customFormat="false" ht="15" hidden="false" customHeight="true" outlineLevel="0" collapsed="false">
      <c r="A43" s="52" t="str">
        <f aca="false">'3. Raw Leads'!A43</f>
        <v>L0042</v>
      </c>
      <c r="B43" s="52" t="str">
        <f aca="false">'3. Raw Leads'!C43</f>
        <v>Tanvir Mondol</v>
      </c>
      <c r="C43" s="52" t="str">
        <f aca="false">'3. Raw Leads'!D43</f>
        <v>01697995527</v>
      </c>
      <c r="D43" s="52" t="str">
        <f aca="false">'3. Raw Leads'!I43</f>
        <v>Banasree</v>
      </c>
      <c r="E43" s="52" t="str">
        <f aca="false">'3. Raw Leads'!J43</f>
        <v>Aftab Garden Residence</v>
      </c>
      <c r="F43" s="52" t="str">
        <f aca="false">'3. Raw Leads'!K43</f>
        <v>80L–1Cr</v>
      </c>
      <c r="G43" s="54" t="n">
        <f aca="false">'3. Raw Leads'!L43</f>
        <v>8999999</v>
      </c>
      <c r="H43" s="52" t="str">
        <f aca="false">'3. Raw Leads'!R43</f>
        <v>Full (all fields)</v>
      </c>
      <c r="I43" s="57" t="n">
        <f aca="false">'3. Raw Leads'!S43</f>
        <v>0</v>
      </c>
      <c r="J43" s="52" t="n">
        <f aca="false">'3. Raw Leads'!T43</f>
        <v>1</v>
      </c>
      <c r="K43" s="52" t="n">
        <f aca="false">'3. Raw Leads'!U43</f>
        <v>0</v>
      </c>
      <c r="L43" s="52" t="str">
        <f aca="false">'3. Raw Leads'!V43</f>
        <v>N/A</v>
      </c>
      <c r="M43" s="52" t="n">
        <f aca="false">'3. Raw Leads'!W43</f>
        <v>2</v>
      </c>
      <c r="N43" s="52" t="str">
        <f aca="false">'3. Raw Leads'!X43</f>
        <v>Needs info – follow up</v>
      </c>
      <c r="O43" s="52" t="str">
        <f aca="false">'3. Raw Leads'!N43</f>
        <v>Just exploring</v>
      </c>
      <c r="P43" s="52" t="n">
        <f aca="false">IFERROR(VLOOKUP(F43,'10. Lookups'!$A$3:$B$9,2,FALSE()),5)</f>
        <v>22</v>
      </c>
      <c r="Q43" s="52" t="n">
        <f aca="false">IFERROR(VLOOKUP(D43,'10. Lookups'!$D$3:$E$12,2,FALSE()),3)</f>
        <v>15</v>
      </c>
      <c r="R43" s="52" t="n">
        <f aca="false">IFERROR(VLOOKUP(E43,'10. Lookups'!$G$3:$H$8,2,FALSE()),5)</f>
        <v>15</v>
      </c>
      <c r="S43" s="52" t="n">
        <f aca="false">IFERROR(VLOOKUP(H43,'10. Lookups'!$J$3:$K$6,2,FALSE()),1)+IF(I43&gt;=75,5,IF(I43&gt;=50,3,IF(I43&gt;=25,2,IF(I43&gt;0,1,0))))+MIN(4,J43*2)</f>
        <v>8</v>
      </c>
      <c r="T43" s="52" t="n">
        <f aca="false">IF(K43&lt;=1,5,IF(K43&lt;=3,4,IF(K43&lt;=7,2,IF(K43&lt;=14,1,0))))+IFERROR(VLOOKUP(L43,'10. Lookups'!$M$3:$N$6,2,FALSE()),1)</f>
        <v>7</v>
      </c>
      <c r="U43" s="52" t="n">
        <f aca="false">IFERROR(VLOOKUP(N43,'10. Lookups'!$P$3:$Q$11,2,FALSE()),3)</f>
        <v>7</v>
      </c>
      <c r="V43" s="52" t="n">
        <f aca="false">IFERROR(VLOOKUP(O43,'10. Lookups'!$S$3:$T$7,2,FALSE()),2)</f>
        <v>1</v>
      </c>
      <c r="W43" s="52" t="n">
        <f aca="false">MIN(100,P43+Q43+R43+S43+T43+U43+V43)</f>
        <v>75</v>
      </c>
      <c r="X43" s="58" t="n">
        <f aca="false">W43</f>
        <v>75</v>
      </c>
      <c r="Y43" s="52" t="str">
        <f aca="false">IF(X43&gt;=75,"Hot",IF(X43&gt;=50,"Warm","Cold"))</f>
        <v>Hot</v>
      </c>
      <c r="Z43" s="52" t="str">
        <f aca="false">IF(Y43="Hot","Call within 5 min · senior agent · site-visit slot",IF(Y43="Warm","Call within 24h · WhatsApp drip · price sheet","Retargeting audience · email nurture · skip dial"))</f>
        <v>Call within 5 min · senior agent · site-visit slot</v>
      </c>
    </row>
    <row r="44" customFormat="false" ht="15" hidden="false" customHeight="true" outlineLevel="0" collapsed="false">
      <c r="A44" s="49" t="str">
        <f aca="false">'3. Raw Leads'!A44</f>
        <v>L0043</v>
      </c>
      <c r="B44" s="49" t="str">
        <f aca="false">'3. Raw Leads'!C44</f>
        <v>Arif Akond</v>
      </c>
      <c r="C44" s="49" t="str">
        <f aca="false">'3. Raw Leads'!D44</f>
        <v>01859782071</v>
      </c>
      <c r="D44" s="49" t="str">
        <f aca="false">'3. Raw Leads'!I44</f>
        <v>Bashundhara R/A</v>
      </c>
      <c r="E44" s="49" t="str">
        <f aca="false">'3. Raw Leads'!J44</f>
        <v>Aftab Garden Residence</v>
      </c>
      <c r="F44" s="49" t="str">
        <f aca="false">'3. Raw Leads'!K44</f>
        <v>80L–1Cr</v>
      </c>
      <c r="G44" s="51" t="n">
        <f aca="false">'3. Raw Leads'!L44</f>
        <v>8999999</v>
      </c>
      <c r="H44" s="49" t="str">
        <f aca="false">'3. Raw Leads'!R44</f>
        <v>Most (≥75%)</v>
      </c>
      <c r="I44" s="55" t="n">
        <f aca="false">'3. Raw Leads'!S44</f>
        <v>25</v>
      </c>
      <c r="J44" s="49" t="n">
        <f aca="false">'3. Raw Leads'!T44</f>
        <v>1</v>
      </c>
      <c r="K44" s="49" t="n">
        <f aca="false">'3. Raw Leads'!U44</f>
        <v>5</v>
      </c>
      <c r="L44" s="49" t="str">
        <f aca="false">'3. Raw Leads'!V44</f>
        <v>No</v>
      </c>
      <c r="M44" s="49" t="n">
        <f aca="false">'3. Raw Leads'!W44</f>
        <v>2</v>
      </c>
      <c r="N44" s="49" t="str">
        <f aca="false">'3. Raw Leads'!X44</f>
        <v>Not interested</v>
      </c>
      <c r="O44" s="49" t="str">
        <f aca="false">'3. Raw Leads'!N44</f>
        <v>Just exploring</v>
      </c>
      <c r="P44" s="49" t="n">
        <f aca="false">IFERROR(VLOOKUP(F44,'10. Lookups'!$A$3:$B$9,2,FALSE()),5)</f>
        <v>22</v>
      </c>
      <c r="Q44" s="49" t="n">
        <f aca="false">IFERROR(VLOOKUP(D44,'10. Lookups'!$D$3:$E$12,2,FALSE()),3)</f>
        <v>15</v>
      </c>
      <c r="R44" s="49" t="n">
        <f aca="false">IFERROR(VLOOKUP(E44,'10. Lookups'!$G$3:$H$8,2,FALSE()),5)</f>
        <v>15</v>
      </c>
      <c r="S44" s="49" t="n">
        <f aca="false">IFERROR(VLOOKUP(H44,'10. Lookups'!$J$3:$K$6,2,FALSE()),1)+IF(I44&gt;=75,5,IF(I44&gt;=50,3,IF(I44&gt;=25,2,IF(I44&gt;0,1,0))))+MIN(4,J44*2)</f>
        <v>8</v>
      </c>
      <c r="T44" s="49" t="n">
        <f aca="false">IF(K44&lt;=1,5,IF(K44&lt;=3,4,IF(K44&lt;=7,2,IF(K44&lt;=14,1,0))))+IFERROR(VLOOKUP(L44,'10. Lookups'!$M$3:$N$6,2,FALSE()),1)</f>
        <v>3</v>
      </c>
      <c r="U44" s="49" t="n">
        <f aca="false">IFERROR(VLOOKUP(N44,'10. Lookups'!$P$3:$Q$11,2,FALSE()),3)</f>
        <v>1</v>
      </c>
      <c r="V44" s="49" t="n">
        <f aca="false">IFERROR(VLOOKUP(O44,'10. Lookups'!$S$3:$T$7,2,FALSE()),2)</f>
        <v>1</v>
      </c>
      <c r="W44" s="49" t="n">
        <f aca="false">MIN(100,P44+Q44+R44+S44+T44+U44+V44)</f>
        <v>65</v>
      </c>
      <c r="X44" s="56" t="n">
        <f aca="false">W44</f>
        <v>65</v>
      </c>
      <c r="Y44" s="49" t="str">
        <f aca="false">IF(X44&gt;=75,"Hot",IF(X44&gt;=50,"Warm","Cold"))</f>
        <v>Warm</v>
      </c>
      <c r="Z44" s="49" t="str">
        <f aca="false">IF(Y44="Hot","Call within 5 min · senior agent · site-visit slot",IF(Y44="Warm","Call within 24h · WhatsApp drip · price sheet","Retargeting audience · email nurture · skip dial"))</f>
        <v>Call within 24h · WhatsApp drip · price sheet</v>
      </c>
    </row>
    <row r="45" customFormat="false" ht="15" hidden="false" customHeight="true" outlineLevel="0" collapsed="false">
      <c r="A45" s="52" t="str">
        <f aca="false">'3. Raw Leads'!A45</f>
        <v>L0044</v>
      </c>
      <c r="B45" s="52" t="str">
        <f aca="false">'3. Raw Leads'!C45</f>
        <v>Imran Karim</v>
      </c>
      <c r="C45" s="52" t="str">
        <f aca="false">'3. Raw Leads'!D45</f>
        <v>01425192546</v>
      </c>
      <c r="D45" s="52" t="str">
        <f aca="false">'3. Raw Leads'!I45</f>
        <v>Dhanmondi</v>
      </c>
      <c r="E45" s="52" t="str">
        <f aca="false">'3. Raw Leads'!J45</f>
        <v>Uttara Greenview</v>
      </c>
      <c r="F45" s="52" t="str">
        <f aca="false">'3. Raw Leads'!K45</f>
        <v>Not disclosed</v>
      </c>
      <c r="G45" s="54" t="n">
        <f aca="false">'3. Raw Leads'!L45</f>
        <v>0</v>
      </c>
      <c r="H45" s="52" t="str">
        <f aca="false">'3. Raw Leads'!R45</f>
        <v>Most (≥75%)</v>
      </c>
      <c r="I45" s="57" t="n">
        <f aca="false">'3. Raw Leads'!S45</f>
        <v>0</v>
      </c>
      <c r="J45" s="52" t="n">
        <f aca="false">'3. Raw Leads'!T45</f>
        <v>0</v>
      </c>
      <c r="K45" s="52" t="n">
        <f aca="false">'3. Raw Leads'!U45</f>
        <v>2</v>
      </c>
      <c r="L45" s="52" t="str">
        <f aca="false">'3. Raw Leads'!V45</f>
        <v>Read no reply</v>
      </c>
      <c r="M45" s="52" t="n">
        <f aca="false">'3. Raw Leads'!W45</f>
        <v>1</v>
      </c>
      <c r="N45" s="52" t="str">
        <f aca="false">'3. Raw Leads'!X45</f>
        <v>Not interested</v>
      </c>
      <c r="O45" s="52" t="str">
        <f aca="false">'3. Raw Leads'!N45</f>
        <v>Just exploring</v>
      </c>
      <c r="P45" s="52" t="n">
        <f aca="false">IFERROR(VLOOKUP(F45,'10. Lookups'!$A$3:$B$9,2,FALSE()),5)</f>
        <v>5</v>
      </c>
      <c r="Q45" s="52" t="n">
        <f aca="false">IFERROR(VLOOKUP(D45,'10. Lookups'!$D$3:$E$12,2,FALSE()),3)</f>
        <v>9</v>
      </c>
      <c r="R45" s="52" t="n">
        <f aca="false">IFERROR(VLOOKUP(E45,'10. Lookups'!$G$3:$H$8,2,FALSE()),5)</f>
        <v>15</v>
      </c>
      <c r="S45" s="52" t="n">
        <f aca="false">IFERROR(VLOOKUP(H45,'10. Lookups'!$J$3:$K$6,2,FALSE()),1)+IF(I45&gt;=75,5,IF(I45&gt;=50,3,IF(I45&gt;=25,2,IF(I45&gt;0,1,0))))+MIN(4,J45*2)</f>
        <v>4</v>
      </c>
      <c r="T45" s="52" t="n">
        <f aca="false">IF(K45&lt;=1,5,IF(K45&lt;=3,4,IF(K45&lt;=7,2,IF(K45&lt;=14,1,0))))+IFERROR(VLOOKUP(L45,'10. Lookups'!$M$3:$N$6,2,FALSE()),1)</f>
        <v>7</v>
      </c>
      <c r="U45" s="52" t="n">
        <f aca="false">IFERROR(VLOOKUP(N45,'10. Lookups'!$P$3:$Q$11,2,FALSE()),3)</f>
        <v>1</v>
      </c>
      <c r="V45" s="52" t="n">
        <f aca="false">IFERROR(VLOOKUP(O45,'10. Lookups'!$S$3:$T$7,2,FALSE()),2)</f>
        <v>1</v>
      </c>
      <c r="W45" s="52" t="n">
        <f aca="false">MIN(100,P45+Q45+R45+S45+T45+U45+V45)</f>
        <v>42</v>
      </c>
      <c r="X45" s="58" t="n">
        <f aca="false">W45</f>
        <v>42</v>
      </c>
      <c r="Y45" s="52" t="str">
        <f aca="false">IF(X45&gt;=75,"Hot",IF(X45&gt;=50,"Warm","Cold"))</f>
        <v>Cold</v>
      </c>
      <c r="Z45" s="52" t="str">
        <f aca="false">IF(Y45="Hot","Call within 5 min · senior agent · site-visit slot",IF(Y45="Warm","Call within 24h · WhatsApp drip · price sheet","Retargeting audience · email nurture · skip dial"))</f>
        <v>Retargeting audience · email nurture · skip dial</v>
      </c>
    </row>
    <row r="46" customFormat="false" ht="15" hidden="false" customHeight="true" outlineLevel="0" collapsed="false">
      <c r="A46" s="49" t="str">
        <f aca="false">'3. Raw Leads'!A46</f>
        <v>L0045</v>
      </c>
      <c r="B46" s="49" t="str">
        <f aca="false">'3. Raw Leads'!C46</f>
        <v>Nazmul Siddique</v>
      </c>
      <c r="C46" s="49" t="str">
        <f aca="false">'3. Raw Leads'!D46</f>
        <v>01741888059</v>
      </c>
      <c r="D46" s="49" t="str">
        <f aca="false">'3. Raw Leads'!I46</f>
        <v>Banasree</v>
      </c>
      <c r="E46" s="49" t="str">
        <f aca="false">'3. Raw Leads'!J46</f>
        <v>Skyline Heights – Bashundhara</v>
      </c>
      <c r="F46" s="49" t="str">
        <f aca="false">'3. Raw Leads'!K46</f>
        <v>60L–80L</v>
      </c>
      <c r="G46" s="51" t="n">
        <f aca="false">'3. Raw Leads'!L46</f>
        <v>6999999</v>
      </c>
      <c r="H46" s="49" t="str">
        <f aca="false">'3. Raw Leads'!R46</f>
        <v>Full (all fields)</v>
      </c>
      <c r="I46" s="55" t="n">
        <f aca="false">'3. Raw Leads'!S46</f>
        <v>0</v>
      </c>
      <c r="J46" s="49" t="n">
        <f aca="false">'3. Raw Leads'!T46</f>
        <v>3</v>
      </c>
      <c r="K46" s="49" t="n">
        <f aca="false">'3. Raw Leads'!U46</f>
        <v>1</v>
      </c>
      <c r="L46" s="49" t="str">
        <f aca="false">'3. Raw Leads'!V46</f>
        <v>No</v>
      </c>
      <c r="M46" s="49" t="n">
        <f aca="false">'3. Raw Leads'!W46</f>
        <v>1</v>
      </c>
      <c r="N46" s="49" t="str">
        <f aca="false">'3. Raw Leads'!X46</f>
        <v>Already purchased elsewhere</v>
      </c>
      <c r="O46" s="49" t="str">
        <f aca="false">'3. Raw Leads'!N46</f>
        <v>Just exploring</v>
      </c>
      <c r="P46" s="49" t="n">
        <f aca="false">IFERROR(VLOOKUP(F46,'10. Lookups'!$A$3:$B$9,2,FALSE()),5)</f>
        <v>18</v>
      </c>
      <c r="Q46" s="49" t="n">
        <f aca="false">IFERROR(VLOOKUP(D46,'10. Lookups'!$D$3:$E$12,2,FALSE()),3)</f>
        <v>15</v>
      </c>
      <c r="R46" s="49" t="n">
        <f aca="false">IFERROR(VLOOKUP(E46,'10. Lookups'!$G$3:$H$8,2,FALSE()),5)</f>
        <v>15</v>
      </c>
      <c r="S46" s="49" t="n">
        <f aca="false">IFERROR(VLOOKUP(H46,'10. Lookups'!$J$3:$K$6,2,FALSE()),1)+IF(I46&gt;=75,5,IF(I46&gt;=50,3,IF(I46&gt;=25,2,IF(I46&gt;0,1,0))))+MIN(4,J46*2)</f>
        <v>10</v>
      </c>
      <c r="T46" s="49" t="n">
        <f aca="false">IF(K46&lt;=1,5,IF(K46&lt;=3,4,IF(K46&lt;=7,2,IF(K46&lt;=14,1,0))))+IFERROR(VLOOKUP(L46,'10. Lookups'!$M$3:$N$6,2,FALSE()),1)</f>
        <v>6</v>
      </c>
      <c r="U46" s="49" t="n">
        <f aca="false">IFERROR(VLOOKUP(N46,'10. Lookups'!$P$3:$Q$11,2,FALSE()),3)</f>
        <v>0</v>
      </c>
      <c r="V46" s="49" t="n">
        <f aca="false">IFERROR(VLOOKUP(O46,'10. Lookups'!$S$3:$T$7,2,FALSE()),2)</f>
        <v>1</v>
      </c>
      <c r="W46" s="49" t="n">
        <f aca="false">MIN(100,P46+Q46+R46+S46+T46+U46+V46)</f>
        <v>65</v>
      </c>
      <c r="X46" s="56" t="n">
        <f aca="false">W46</f>
        <v>65</v>
      </c>
      <c r="Y46" s="49" t="str">
        <f aca="false">IF(X46&gt;=75,"Hot",IF(X46&gt;=50,"Warm","Cold"))</f>
        <v>Warm</v>
      </c>
      <c r="Z46" s="49" t="str">
        <f aca="false">IF(Y46="Hot","Call within 5 min · senior agent · site-visit slot",IF(Y46="Warm","Call within 24h · WhatsApp drip · price sheet","Retargeting audience · email nurture · skip dial"))</f>
        <v>Call within 24h · WhatsApp drip · price sheet</v>
      </c>
    </row>
    <row r="47" customFormat="false" ht="15" hidden="false" customHeight="true" outlineLevel="0" collapsed="false">
      <c r="A47" s="52" t="str">
        <f aca="false">'3. Raw Leads'!A47</f>
        <v>L0046</v>
      </c>
      <c r="B47" s="52" t="str">
        <f aca="false">'3. Raw Leads'!C47</f>
        <v>Mizan Reza</v>
      </c>
      <c r="C47" s="52" t="str">
        <f aca="false">'3. Raw Leads'!D47</f>
        <v>01346886239</v>
      </c>
      <c r="D47" s="52" t="str">
        <f aca="false">'3. Raw Leads'!I47</f>
        <v>Mohammadpur</v>
      </c>
      <c r="E47" s="52" t="str">
        <f aca="false">'3. Raw Leads'!J47</f>
        <v>Mirpur DOHS Premier</v>
      </c>
      <c r="F47" s="52" t="str">
        <f aca="false">'3. Raw Leads'!K47</f>
        <v>60L–80L</v>
      </c>
      <c r="G47" s="54" t="n">
        <f aca="false">'3. Raw Leads'!L47</f>
        <v>6999999</v>
      </c>
      <c r="H47" s="52" t="str">
        <f aca="false">'3. Raw Leads'!R47</f>
        <v>Most (≥75%)</v>
      </c>
      <c r="I47" s="57" t="n">
        <f aca="false">'3. Raw Leads'!S47</f>
        <v>0</v>
      </c>
      <c r="J47" s="52" t="n">
        <f aca="false">'3. Raw Leads'!T47</f>
        <v>1</v>
      </c>
      <c r="K47" s="52" t="n">
        <f aca="false">'3. Raw Leads'!U47</f>
        <v>2</v>
      </c>
      <c r="L47" s="52" t="str">
        <f aca="false">'3. Raw Leads'!V47</f>
        <v>No</v>
      </c>
      <c r="M47" s="52" t="n">
        <f aca="false">'3. Raw Leads'!W47</f>
        <v>2</v>
      </c>
      <c r="N47" s="52" t="str">
        <f aca="false">'3. Raw Leads'!X47</f>
        <v>Out of budget</v>
      </c>
      <c r="O47" s="52" t="str">
        <f aca="false">'3. Raw Leads'!N47</f>
        <v>1–3 months</v>
      </c>
      <c r="P47" s="52" t="n">
        <f aca="false">IFERROR(VLOOKUP(F47,'10. Lookups'!$A$3:$B$9,2,FALSE()),5)</f>
        <v>18</v>
      </c>
      <c r="Q47" s="52" t="n">
        <f aca="false">IFERROR(VLOOKUP(D47,'10. Lookups'!$D$3:$E$12,2,FALSE()),3)</f>
        <v>8</v>
      </c>
      <c r="R47" s="52" t="n">
        <f aca="false">IFERROR(VLOOKUP(E47,'10. Lookups'!$G$3:$H$8,2,FALSE()),5)</f>
        <v>15</v>
      </c>
      <c r="S47" s="52" t="n">
        <f aca="false">IFERROR(VLOOKUP(H47,'10. Lookups'!$J$3:$K$6,2,FALSE()),1)+IF(I47&gt;=75,5,IF(I47&gt;=50,3,IF(I47&gt;=25,2,IF(I47&gt;0,1,0))))+MIN(4,J47*2)</f>
        <v>6</v>
      </c>
      <c r="T47" s="52" t="n">
        <f aca="false">IF(K47&lt;=1,5,IF(K47&lt;=3,4,IF(K47&lt;=7,2,IF(K47&lt;=14,1,0))))+IFERROR(VLOOKUP(L47,'10. Lookups'!$M$3:$N$6,2,FALSE()),1)</f>
        <v>5</v>
      </c>
      <c r="U47" s="52" t="n">
        <f aca="false">IFERROR(VLOOKUP(N47,'10. Lookups'!$P$3:$Q$11,2,FALSE()),3)</f>
        <v>2</v>
      </c>
      <c r="V47" s="52" t="n">
        <f aca="false">IFERROR(VLOOKUP(O47,'10. Lookups'!$S$3:$T$7,2,FALSE()),2)</f>
        <v>4</v>
      </c>
      <c r="W47" s="52" t="n">
        <f aca="false">MIN(100,P47+Q47+R47+S47+T47+U47+V47)</f>
        <v>58</v>
      </c>
      <c r="X47" s="58" t="n">
        <f aca="false">W47</f>
        <v>58</v>
      </c>
      <c r="Y47" s="52" t="str">
        <f aca="false">IF(X47&gt;=75,"Hot",IF(X47&gt;=50,"Warm","Cold"))</f>
        <v>Warm</v>
      </c>
      <c r="Z47" s="52" t="str">
        <f aca="false">IF(Y47="Hot","Call within 5 min · senior agent · site-visit slot",IF(Y47="Warm","Call within 24h · WhatsApp drip · price sheet","Retargeting audience · email nurture · skip dial"))</f>
        <v>Call within 24h · WhatsApp drip · price sheet</v>
      </c>
    </row>
    <row r="48" customFormat="false" ht="15" hidden="false" customHeight="true" outlineLevel="0" collapsed="false">
      <c r="A48" s="49" t="str">
        <f aca="false">'3. Raw Leads'!A48</f>
        <v>L0047</v>
      </c>
      <c r="B48" s="49" t="str">
        <f aca="false">'3. Raw Leads'!C48</f>
        <v>Polash Mollah</v>
      </c>
      <c r="C48" s="49" t="str">
        <f aca="false">'3. Raw Leads'!D48</f>
        <v>01315305152</v>
      </c>
      <c r="D48" s="49" t="str">
        <f aca="false">'3. Raw Leads'!I48</f>
        <v>Uttara</v>
      </c>
      <c r="E48" s="49" t="str">
        <f aca="false">'3. Raw Leads'!J48</f>
        <v>Generic / Not Sure</v>
      </c>
      <c r="F48" s="49" t="str">
        <f aca="false">'3. Raw Leads'!K48</f>
        <v>Under 60L</v>
      </c>
      <c r="G48" s="51" t="n">
        <f aca="false">'3. Raw Leads'!L48</f>
        <v>4499999</v>
      </c>
      <c r="H48" s="49" t="str">
        <f aca="false">'3. Raw Leads'!R48</f>
        <v>Minimal (&lt;50%)</v>
      </c>
      <c r="I48" s="55" t="n">
        <f aca="false">'3. Raw Leads'!S48</f>
        <v>0</v>
      </c>
      <c r="J48" s="49" t="n">
        <f aca="false">'3. Raw Leads'!T48</f>
        <v>0</v>
      </c>
      <c r="K48" s="49" t="n">
        <f aca="false">'3. Raw Leads'!U48</f>
        <v>1</v>
      </c>
      <c r="L48" s="49" t="str">
        <f aca="false">'3. Raw Leads'!V48</f>
        <v>Yes</v>
      </c>
      <c r="M48" s="49" t="n">
        <f aca="false">'3. Raw Leads'!W48</f>
        <v>1</v>
      </c>
      <c r="N48" s="49" t="str">
        <f aca="false">'3. Raw Leads'!X48</f>
        <v>Needs info – follow up</v>
      </c>
      <c r="O48" s="49" t="str">
        <f aca="false">'3. Raw Leads'!N48</f>
        <v>Just exploring</v>
      </c>
      <c r="P48" s="49" t="n">
        <f aca="false">IFERROR(VLOOKUP(F48,'10. Lookups'!$A$3:$B$9,2,FALSE()),5)</f>
        <v>8</v>
      </c>
      <c r="Q48" s="49" t="n">
        <f aca="false">IFERROR(VLOOKUP(D48,'10. Lookups'!$D$3:$E$12,2,FALSE()),3)</f>
        <v>15</v>
      </c>
      <c r="R48" s="49" t="n">
        <f aca="false">IFERROR(VLOOKUP(E48,'10. Lookups'!$G$3:$H$8,2,FALSE()),5)</f>
        <v>5</v>
      </c>
      <c r="S48" s="49" t="n">
        <f aca="false">IFERROR(VLOOKUP(H48,'10. Lookups'!$J$3:$K$6,2,FALSE()),1)+IF(I48&gt;=75,5,IF(I48&gt;=50,3,IF(I48&gt;=25,2,IF(I48&gt;0,1,0))))+MIN(4,J48*2)</f>
        <v>1</v>
      </c>
      <c r="T48" s="49" t="n">
        <f aca="false">IF(K48&lt;=1,5,IF(K48&lt;=3,4,IF(K48&lt;=7,2,IF(K48&lt;=14,1,0))))+IFERROR(VLOOKUP(L48,'10. Lookups'!$M$3:$N$6,2,FALSE()),1)</f>
        <v>10</v>
      </c>
      <c r="U48" s="49" t="n">
        <f aca="false">IFERROR(VLOOKUP(N48,'10. Lookups'!$P$3:$Q$11,2,FALSE()),3)</f>
        <v>7</v>
      </c>
      <c r="V48" s="49" t="n">
        <f aca="false">IFERROR(VLOOKUP(O48,'10. Lookups'!$S$3:$T$7,2,FALSE()),2)</f>
        <v>1</v>
      </c>
      <c r="W48" s="49" t="n">
        <f aca="false">MIN(100,P48+Q48+R48+S48+T48+U48+V48)</f>
        <v>47</v>
      </c>
      <c r="X48" s="56" t="n">
        <f aca="false">W48</f>
        <v>47</v>
      </c>
      <c r="Y48" s="49" t="str">
        <f aca="false">IF(X48&gt;=75,"Hot",IF(X48&gt;=50,"Warm","Cold"))</f>
        <v>Cold</v>
      </c>
      <c r="Z48" s="49" t="str">
        <f aca="false">IF(Y48="Hot","Call within 5 min · senior agent · site-visit slot",IF(Y48="Warm","Call within 24h · WhatsApp drip · price sheet","Retargeting audience · email nurture · skip dial"))</f>
        <v>Retargeting audience · email nurture · skip dial</v>
      </c>
    </row>
    <row r="49" customFormat="false" ht="15" hidden="false" customHeight="true" outlineLevel="0" collapsed="false">
      <c r="A49" s="52" t="str">
        <f aca="false">'3. Raw Leads'!A49</f>
        <v>L0048</v>
      </c>
      <c r="B49" s="52" t="str">
        <f aca="false">'3. Raw Leads'!C49</f>
        <v>Tahmina Pramanik</v>
      </c>
      <c r="C49" s="52" t="str">
        <f aca="false">'3. Raw Leads'!D49</f>
        <v>01408932460</v>
      </c>
      <c r="D49" s="52" t="str">
        <f aca="false">'3. Raw Leads'!I49</f>
        <v>Mirpur DOHS</v>
      </c>
      <c r="E49" s="52" t="str">
        <f aca="false">'3. Raw Leads'!J49</f>
        <v>Skyline Heights – Bashundhara</v>
      </c>
      <c r="F49" s="52" t="str">
        <f aca="false">'3. Raw Leads'!K49</f>
        <v>Under 60L</v>
      </c>
      <c r="G49" s="54" t="n">
        <f aca="false">'3. Raw Leads'!L49</f>
        <v>4499999</v>
      </c>
      <c r="H49" s="52" t="str">
        <f aca="false">'3. Raw Leads'!R49</f>
        <v>Full (all fields)</v>
      </c>
      <c r="I49" s="57" t="n">
        <f aca="false">'3. Raw Leads'!S49</f>
        <v>0</v>
      </c>
      <c r="J49" s="52" t="n">
        <f aca="false">'3. Raw Leads'!T49</f>
        <v>0</v>
      </c>
      <c r="K49" s="52" t="n">
        <f aca="false">'3. Raw Leads'!U49</f>
        <v>5</v>
      </c>
      <c r="L49" s="52" t="str">
        <f aca="false">'3. Raw Leads'!V49</f>
        <v>Read no reply</v>
      </c>
      <c r="M49" s="52" t="n">
        <f aca="false">'3. Raw Leads'!W49</f>
        <v>1</v>
      </c>
      <c r="N49" s="52" t="str">
        <f aca="false">'3. Raw Leads'!X49</f>
        <v>Not interested</v>
      </c>
      <c r="O49" s="52" t="str">
        <f aca="false">'3. Raw Leads'!N49</f>
        <v>6–12 months</v>
      </c>
      <c r="P49" s="52" t="n">
        <f aca="false">IFERROR(VLOOKUP(F49,'10. Lookups'!$A$3:$B$9,2,FALSE()),5)</f>
        <v>8</v>
      </c>
      <c r="Q49" s="52" t="n">
        <f aca="false">IFERROR(VLOOKUP(D49,'10. Lookups'!$D$3:$E$12,2,FALSE()),3)</f>
        <v>15</v>
      </c>
      <c r="R49" s="52" t="n">
        <f aca="false">IFERROR(VLOOKUP(E49,'10. Lookups'!$G$3:$H$8,2,FALSE()),5)</f>
        <v>15</v>
      </c>
      <c r="S49" s="52" t="n">
        <f aca="false">IFERROR(VLOOKUP(H49,'10. Lookups'!$J$3:$K$6,2,FALSE()),1)+IF(I49&gt;=75,5,IF(I49&gt;=50,3,IF(I49&gt;=25,2,IF(I49&gt;0,1,0))))+MIN(4,J49*2)</f>
        <v>6</v>
      </c>
      <c r="T49" s="52" t="n">
        <f aca="false">IF(K49&lt;=1,5,IF(K49&lt;=3,4,IF(K49&lt;=7,2,IF(K49&lt;=14,1,0))))+IFERROR(VLOOKUP(L49,'10. Lookups'!$M$3:$N$6,2,FALSE()),1)</f>
        <v>5</v>
      </c>
      <c r="U49" s="52" t="n">
        <f aca="false">IFERROR(VLOOKUP(N49,'10. Lookups'!$P$3:$Q$11,2,FALSE()),3)</f>
        <v>1</v>
      </c>
      <c r="V49" s="52" t="n">
        <f aca="false">IFERROR(VLOOKUP(O49,'10. Lookups'!$S$3:$T$7,2,FALSE()),2)</f>
        <v>2</v>
      </c>
      <c r="W49" s="52" t="n">
        <f aca="false">MIN(100,P49+Q49+R49+S49+T49+U49+V49)</f>
        <v>52</v>
      </c>
      <c r="X49" s="58" t="n">
        <f aca="false">W49</f>
        <v>52</v>
      </c>
      <c r="Y49" s="52" t="str">
        <f aca="false">IF(X49&gt;=75,"Hot",IF(X49&gt;=50,"Warm","Cold"))</f>
        <v>Warm</v>
      </c>
      <c r="Z49" s="52" t="str">
        <f aca="false">IF(Y49="Hot","Call within 5 min · senior agent · site-visit slot",IF(Y49="Warm","Call within 24h · WhatsApp drip · price sheet","Retargeting audience · email nurture · skip dial"))</f>
        <v>Call within 24h · WhatsApp drip · price sheet</v>
      </c>
    </row>
    <row r="50" customFormat="false" ht="15" hidden="false" customHeight="true" outlineLevel="0" collapsed="false">
      <c r="A50" s="49" t="str">
        <f aca="false">'3. Raw Leads'!A50</f>
        <v>L0049</v>
      </c>
      <c r="B50" s="49" t="str">
        <f aca="false">'3. Raw Leads'!C50</f>
        <v>Fahim Rahman</v>
      </c>
      <c r="C50" s="49" t="str">
        <f aca="false">'3. Raw Leads'!D50</f>
        <v>01552058527</v>
      </c>
      <c r="D50" s="49" t="str">
        <f aca="false">'3. Raw Leads'!I50</f>
        <v>Uttara</v>
      </c>
      <c r="E50" s="49" t="str">
        <f aca="false">'3. Raw Leads'!J50</f>
        <v>Generic / Not Sure</v>
      </c>
      <c r="F50" s="49" t="str">
        <f aca="false">'3. Raw Leads'!K50</f>
        <v>80L–1Cr</v>
      </c>
      <c r="G50" s="51" t="n">
        <f aca="false">'3. Raw Leads'!L50</f>
        <v>8999999</v>
      </c>
      <c r="H50" s="49" t="str">
        <f aca="false">'3. Raw Leads'!R50</f>
        <v>Most (≥75%)</v>
      </c>
      <c r="I50" s="55" t="n">
        <f aca="false">'3. Raw Leads'!S50</f>
        <v>75</v>
      </c>
      <c r="J50" s="49" t="n">
        <f aca="false">'3. Raw Leads'!T50</f>
        <v>0</v>
      </c>
      <c r="K50" s="49" t="n">
        <f aca="false">'3. Raw Leads'!U50</f>
        <v>0</v>
      </c>
      <c r="L50" s="49" t="str">
        <f aca="false">'3. Raw Leads'!V50</f>
        <v>Yes</v>
      </c>
      <c r="M50" s="49" t="n">
        <f aca="false">'3. Raw Leads'!W50</f>
        <v>3</v>
      </c>
      <c r="N50" s="49" t="str">
        <f aca="false">'3. Raw Leads'!X50</f>
        <v>Hot – callback scheduled</v>
      </c>
      <c r="O50" s="49" t="str">
        <f aca="false">'3. Raw Leads'!N50</f>
        <v>6–12 months</v>
      </c>
      <c r="P50" s="49" t="n">
        <f aca="false">IFERROR(VLOOKUP(F50,'10. Lookups'!$A$3:$B$9,2,FALSE()),5)</f>
        <v>22</v>
      </c>
      <c r="Q50" s="49" t="n">
        <f aca="false">IFERROR(VLOOKUP(D50,'10. Lookups'!$D$3:$E$12,2,FALSE()),3)</f>
        <v>15</v>
      </c>
      <c r="R50" s="49" t="n">
        <f aca="false">IFERROR(VLOOKUP(E50,'10. Lookups'!$G$3:$H$8,2,FALSE()),5)</f>
        <v>5</v>
      </c>
      <c r="S50" s="49" t="n">
        <f aca="false">IFERROR(VLOOKUP(H50,'10. Lookups'!$J$3:$K$6,2,FALSE()),1)+IF(I50&gt;=75,5,IF(I50&gt;=50,3,IF(I50&gt;=25,2,IF(I50&gt;0,1,0))))+MIN(4,J50*2)</f>
        <v>9</v>
      </c>
      <c r="T50" s="49" t="n">
        <f aca="false">IF(K50&lt;=1,5,IF(K50&lt;=3,4,IF(K50&lt;=7,2,IF(K50&lt;=14,1,0))))+IFERROR(VLOOKUP(L50,'10. Lookups'!$M$3:$N$6,2,FALSE()),1)</f>
        <v>10</v>
      </c>
      <c r="U50" s="49" t="n">
        <f aca="false">IFERROR(VLOOKUP(N50,'10. Lookups'!$P$3:$Q$11,2,FALSE()),3)</f>
        <v>13</v>
      </c>
      <c r="V50" s="49" t="n">
        <f aca="false">IFERROR(VLOOKUP(O50,'10. Lookups'!$S$3:$T$7,2,FALSE()),2)</f>
        <v>2</v>
      </c>
      <c r="W50" s="49" t="n">
        <f aca="false">MIN(100,P50+Q50+R50+S50+T50+U50+V50)</f>
        <v>76</v>
      </c>
      <c r="X50" s="56" t="n">
        <f aca="false">W50</f>
        <v>76</v>
      </c>
      <c r="Y50" s="49" t="str">
        <f aca="false">IF(X50&gt;=75,"Hot",IF(X50&gt;=50,"Warm","Cold"))</f>
        <v>Hot</v>
      </c>
      <c r="Z50" s="49" t="str">
        <f aca="false">IF(Y50="Hot","Call within 5 min · senior agent · site-visit slot",IF(Y50="Warm","Call within 24h · WhatsApp drip · price sheet","Retargeting audience · email nurture · skip dial"))</f>
        <v>Call within 5 min · senior agent · site-visit slot</v>
      </c>
    </row>
    <row r="51" customFormat="false" ht="15" hidden="false" customHeight="true" outlineLevel="0" collapsed="false">
      <c r="A51" s="52" t="str">
        <f aca="false">'3. Raw Leads'!A51</f>
        <v>L0050</v>
      </c>
      <c r="B51" s="52" t="str">
        <f aca="false">'3. Raw Leads'!C51</f>
        <v>Nusrat Talukder</v>
      </c>
      <c r="C51" s="52" t="str">
        <f aca="false">'3. Raw Leads'!D51</f>
        <v>01376527758</v>
      </c>
      <c r="D51" s="52" t="str">
        <f aca="false">'3. Raw Leads'!I51</f>
        <v>Bashundhara R/A</v>
      </c>
      <c r="E51" s="52" t="str">
        <f aca="false">'3. Raw Leads'!J51</f>
        <v>Banasree Bay</v>
      </c>
      <c r="F51" s="52" t="str">
        <f aca="false">'3. Raw Leads'!K51</f>
        <v>60L–80L</v>
      </c>
      <c r="G51" s="54" t="n">
        <f aca="false">'3. Raw Leads'!L51</f>
        <v>6999999</v>
      </c>
      <c r="H51" s="52" t="str">
        <f aca="false">'3. Raw Leads'!R51</f>
        <v>Most (≥75%)</v>
      </c>
      <c r="I51" s="57" t="n">
        <f aca="false">'3. Raw Leads'!S51</f>
        <v>0</v>
      </c>
      <c r="J51" s="52" t="n">
        <f aca="false">'3. Raw Leads'!T51</f>
        <v>2</v>
      </c>
      <c r="K51" s="52" t="n">
        <f aca="false">'3. Raw Leads'!U51</f>
        <v>0</v>
      </c>
      <c r="L51" s="52" t="str">
        <f aca="false">'3. Raw Leads'!V51</f>
        <v>No</v>
      </c>
      <c r="M51" s="52" t="n">
        <f aca="false">'3. Raw Leads'!W51</f>
        <v>1</v>
      </c>
      <c r="N51" s="52" t="str">
        <f aca="false">'3. Raw Leads'!X51</f>
        <v>Not interested</v>
      </c>
      <c r="O51" s="52" t="str">
        <f aca="false">'3. Raw Leads'!N51</f>
        <v>3–6 months</v>
      </c>
      <c r="P51" s="52" t="n">
        <f aca="false">IFERROR(VLOOKUP(F51,'10. Lookups'!$A$3:$B$9,2,FALSE()),5)</f>
        <v>18</v>
      </c>
      <c r="Q51" s="52" t="n">
        <f aca="false">IFERROR(VLOOKUP(D51,'10. Lookups'!$D$3:$E$12,2,FALSE()),3)</f>
        <v>15</v>
      </c>
      <c r="R51" s="52" t="n">
        <f aca="false">IFERROR(VLOOKUP(E51,'10. Lookups'!$G$3:$H$8,2,FALSE()),5)</f>
        <v>15</v>
      </c>
      <c r="S51" s="52" t="n">
        <f aca="false">IFERROR(VLOOKUP(H51,'10. Lookups'!$J$3:$K$6,2,FALSE()),1)+IF(I51&gt;=75,5,IF(I51&gt;=50,3,IF(I51&gt;=25,2,IF(I51&gt;0,1,0))))+MIN(4,J51*2)</f>
        <v>8</v>
      </c>
      <c r="T51" s="52" t="n">
        <f aca="false">IF(K51&lt;=1,5,IF(K51&lt;=3,4,IF(K51&lt;=7,2,IF(K51&lt;=14,1,0))))+IFERROR(VLOOKUP(L51,'10. Lookups'!$M$3:$N$6,2,FALSE()),1)</f>
        <v>6</v>
      </c>
      <c r="U51" s="52" t="n">
        <f aca="false">IFERROR(VLOOKUP(N51,'10. Lookups'!$P$3:$Q$11,2,FALSE()),3)</f>
        <v>1</v>
      </c>
      <c r="V51" s="52" t="n">
        <f aca="false">IFERROR(VLOOKUP(O51,'10. Lookups'!$S$3:$T$7,2,FALSE()),2)</f>
        <v>3</v>
      </c>
      <c r="W51" s="52" t="n">
        <f aca="false">MIN(100,P51+Q51+R51+S51+T51+U51+V51)</f>
        <v>66</v>
      </c>
      <c r="X51" s="58" t="n">
        <f aca="false">W51</f>
        <v>66</v>
      </c>
      <c r="Y51" s="52" t="str">
        <f aca="false">IF(X51&gt;=75,"Hot",IF(X51&gt;=50,"Warm","Cold"))</f>
        <v>Warm</v>
      </c>
      <c r="Z51" s="52" t="str">
        <f aca="false">IF(Y51="Hot","Call within 5 min · senior agent · site-visit slot",IF(Y51="Warm","Call within 24h · WhatsApp drip · price sheet","Retargeting audience · email nurture · skip dial"))</f>
        <v>Call within 24h · WhatsApp drip · price sheet</v>
      </c>
    </row>
    <row r="52" customFormat="false" ht="15" hidden="false" customHeight="true" outlineLevel="0" collapsed="false">
      <c r="A52" s="49" t="str">
        <f aca="false">'3. Raw Leads'!A52</f>
        <v>L0051</v>
      </c>
      <c r="B52" s="49" t="str">
        <f aca="false">'3. Raw Leads'!C52</f>
        <v>Towhid Reza</v>
      </c>
      <c r="C52" s="49" t="str">
        <f aca="false">'3. Raw Leads'!D52</f>
        <v>01765820297</v>
      </c>
      <c r="D52" s="49" t="str">
        <f aca="false">'3. Raw Leads'!I52</f>
        <v>Outside Dhaka</v>
      </c>
      <c r="E52" s="49" t="str">
        <f aca="false">'3. Raw Leads'!J52</f>
        <v>Aftab Garden Residence</v>
      </c>
      <c r="F52" s="49" t="str">
        <f aca="false">'3. Raw Leads'!K52</f>
        <v>60L–80L</v>
      </c>
      <c r="G52" s="51" t="n">
        <f aca="false">'3. Raw Leads'!L52</f>
        <v>6999999</v>
      </c>
      <c r="H52" s="49" t="str">
        <f aca="false">'3. Raw Leads'!R52</f>
        <v>Most (≥75%)</v>
      </c>
      <c r="I52" s="55" t="n">
        <f aca="false">'3. Raw Leads'!S52</f>
        <v>75</v>
      </c>
      <c r="J52" s="49" t="n">
        <f aca="false">'3. Raw Leads'!T52</f>
        <v>2</v>
      </c>
      <c r="K52" s="49" t="n">
        <f aca="false">'3. Raw Leads'!U52</f>
        <v>2</v>
      </c>
      <c r="L52" s="49" t="str">
        <f aca="false">'3. Raw Leads'!V52</f>
        <v>Read no reply</v>
      </c>
      <c r="M52" s="49" t="n">
        <f aca="false">'3. Raw Leads'!W52</f>
        <v>3</v>
      </c>
      <c r="N52" s="49" t="str">
        <f aca="false">'3. Raw Leads'!X52</f>
        <v>Not interested</v>
      </c>
      <c r="O52" s="49" t="str">
        <f aca="false">'3. Raw Leads'!N52</f>
        <v>3–6 months</v>
      </c>
      <c r="P52" s="49" t="n">
        <f aca="false">IFERROR(VLOOKUP(F52,'10. Lookups'!$A$3:$B$9,2,FALSE()),5)</f>
        <v>18</v>
      </c>
      <c r="Q52" s="49" t="n">
        <f aca="false">IFERROR(VLOOKUP(D52,'10. Lookups'!$D$3:$E$12,2,FALSE()),3)</f>
        <v>3</v>
      </c>
      <c r="R52" s="49" t="n">
        <f aca="false">IFERROR(VLOOKUP(E52,'10. Lookups'!$G$3:$H$8,2,FALSE()),5)</f>
        <v>15</v>
      </c>
      <c r="S52" s="49" t="n">
        <f aca="false">IFERROR(VLOOKUP(H52,'10. Lookups'!$J$3:$K$6,2,FALSE()),1)+IF(I52&gt;=75,5,IF(I52&gt;=50,3,IF(I52&gt;=25,2,IF(I52&gt;0,1,0))))+MIN(4,J52*2)</f>
        <v>13</v>
      </c>
      <c r="T52" s="49" t="n">
        <f aca="false">IF(K52&lt;=1,5,IF(K52&lt;=3,4,IF(K52&lt;=7,2,IF(K52&lt;=14,1,0))))+IFERROR(VLOOKUP(L52,'10. Lookups'!$M$3:$N$6,2,FALSE()),1)</f>
        <v>7</v>
      </c>
      <c r="U52" s="49" t="n">
        <f aca="false">IFERROR(VLOOKUP(N52,'10. Lookups'!$P$3:$Q$11,2,FALSE()),3)</f>
        <v>1</v>
      </c>
      <c r="V52" s="49" t="n">
        <f aca="false">IFERROR(VLOOKUP(O52,'10. Lookups'!$S$3:$T$7,2,FALSE()),2)</f>
        <v>3</v>
      </c>
      <c r="W52" s="49" t="n">
        <f aca="false">MIN(100,P52+Q52+R52+S52+T52+U52+V52)</f>
        <v>60</v>
      </c>
      <c r="X52" s="56" t="n">
        <f aca="false">W52</f>
        <v>60</v>
      </c>
      <c r="Y52" s="49" t="str">
        <f aca="false">IF(X52&gt;=75,"Hot",IF(X52&gt;=50,"Warm","Cold"))</f>
        <v>Warm</v>
      </c>
      <c r="Z52" s="49" t="str">
        <f aca="false">IF(Y52="Hot","Call within 5 min · senior agent · site-visit slot",IF(Y52="Warm","Call within 24h · WhatsApp drip · price sheet","Retargeting audience · email nurture · skip dial"))</f>
        <v>Call within 24h · WhatsApp drip · price sheet</v>
      </c>
    </row>
    <row r="53" customFormat="false" ht="15" hidden="false" customHeight="true" outlineLevel="0" collapsed="false">
      <c r="A53" s="52" t="str">
        <f aca="false">'3. Raw Leads'!A53</f>
        <v>L0052</v>
      </c>
      <c r="B53" s="52" t="str">
        <f aca="false">'3. Raw Leads'!C53</f>
        <v>Nayeem Mollah</v>
      </c>
      <c r="C53" s="52" t="str">
        <f aca="false">'3. Raw Leads'!D53</f>
        <v>01647394731</v>
      </c>
      <c r="D53" s="52" t="str">
        <f aca="false">'3. Raw Leads'!I53</f>
        <v>Mirpur DOHS</v>
      </c>
      <c r="E53" s="52" t="str">
        <f aca="false">'3. Raw Leads'!J53</f>
        <v>Uttara Greenview</v>
      </c>
      <c r="F53" s="52" t="str">
        <f aca="false">'3. Raw Leads'!K53</f>
        <v>80L–1Cr</v>
      </c>
      <c r="G53" s="54" t="n">
        <f aca="false">'3. Raw Leads'!L53</f>
        <v>8999999</v>
      </c>
      <c r="H53" s="52" t="str">
        <f aca="false">'3. Raw Leads'!R53</f>
        <v>Most (≥75%)</v>
      </c>
      <c r="I53" s="57" t="n">
        <f aca="false">'3. Raw Leads'!S53</f>
        <v>0</v>
      </c>
      <c r="J53" s="52" t="n">
        <f aca="false">'3. Raw Leads'!T53</f>
        <v>0</v>
      </c>
      <c r="K53" s="52" t="n">
        <f aca="false">'3. Raw Leads'!U53</f>
        <v>3</v>
      </c>
      <c r="L53" s="52" t="str">
        <f aca="false">'3. Raw Leads'!V53</f>
        <v>Read no reply</v>
      </c>
      <c r="M53" s="52" t="n">
        <f aca="false">'3. Raw Leads'!W53</f>
        <v>2</v>
      </c>
      <c r="N53" s="52" t="str">
        <f aca="false">'3. Raw Leads'!X53</f>
        <v>Not picked up</v>
      </c>
      <c r="O53" s="52" t="str">
        <f aca="false">'3. Raw Leads'!N53</f>
        <v>3–6 months</v>
      </c>
      <c r="P53" s="52" t="n">
        <f aca="false">IFERROR(VLOOKUP(F53,'10. Lookups'!$A$3:$B$9,2,FALSE()),5)</f>
        <v>22</v>
      </c>
      <c r="Q53" s="52" t="n">
        <f aca="false">IFERROR(VLOOKUP(D53,'10. Lookups'!$D$3:$E$12,2,FALSE()),3)</f>
        <v>15</v>
      </c>
      <c r="R53" s="52" t="n">
        <f aca="false">IFERROR(VLOOKUP(E53,'10. Lookups'!$G$3:$H$8,2,FALSE()),5)</f>
        <v>15</v>
      </c>
      <c r="S53" s="52" t="n">
        <f aca="false">IFERROR(VLOOKUP(H53,'10. Lookups'!$J$3:$K$6,2,FALSE()),1)+IF(I53&gt;=75,5,IF(I53&gt;=50,3,IF(I53&gt;=25,2,IF(I53&gt;0,1,0))))+MIN(4,J53*2)</f>
        <v>4</v>
      </c>
      <c r="T53" s="52" t="n">
        <f aca="false">IF(K53&lt;=1,5,IF(K53&lt;=3,4,IF(K53&lt;=7,2,IF(K53&lt;=14,1,0))))+IFERROR(VLOOKUP(L53,'10. Lookups'!$M$3:$N$6,2,FALSE()),1)</f>
        <v>7</v>
      </c>
      <c r="U53" s="52" t="n">
        <f aca="false">IFERROR(VLOOKUP(N53,'10. Lookups'!$P$3:$Q$11,2,FALSE()),3)</f>
        <v>3</v>
      </c>
      <c r="V53" s="52" t="n">
        <f aca="false">IFERROR(VLOOKUP(O53,'10. Lookups'!$S$3:$T$7,2,FALSE()),2)</f>
        <v>3</v>
      </c>
      <c r="W53" s="52" t="n">
        <f aca="false">MIN(100,P53+Q53+R53+S53+T53+U53+V53)</f>
        <v>69</v>
      </c>
      <c r="X53" s="58" t="n">
        <f aca="false">W53</f>
        <v>69</v>
      </c>
      <c r="Y53" s="52" t="str">
        <f aca="false">IF(X53&gt;=75,"Hot",IF(X53&gt;=50,"Warm","Cold"))</f>
        <v>Warm</v>
      </c>
      <c r="Z53" s="52" t="str">
        <f aca="false">IF(Y53="Hot","Call within 5 min · senior agent · site-visit slot",IF(Y53="Warm","Call within 24h · WhatsApp drip · price sheet","Retargeting audience · email nurture · skip dial"))</f>
        <v>Call within 24h · WhatsApp drip · price sheet</v>
      </c>
    </row>
    <row r="54" customFormat="false" ht="15" hidden="false" customHeight="true" outlineLevel="0" collapsed="false">
      <c r="A54" s="49" t="str">
        <f aca="false">'3. Raw Leads'!A54</f>
        <v>L0053</v>
      </c>
      <c r="B54" s="49" t="str">
        <f aca="false">'3. Raw Leads'!C54</f>
        <v>Saiful Talukder</v>
      </c>
      <c r="C54" s="49" t="str">
        <f aca="false">'3. Raw Leads'!D54</f>
        <v>01670589578</v>
      </c>
      <c r="D54" s="49" t="str">
        <f aca="false">'3. Raw Leads'!I54</f>
        <v>Outside Dhaka</v>
      </c>
      <c r="E54" s="49" t="str">
        <f aca="false">'3. Raw Leads'!J54</f>
        <v>Generic / Not Sure</v>
      </c>
      <c r="F54" s="49" t="str">
        <f aca="false">'3. Raw Leads'!K54</f>
        <v>1.25Cr–1.5Cr</v>
      </c>
      <c r="G54" s="51" t="n">
        <f aca="false">'3. Raw Leads'!L54</f>
        <v>13750000</v>
      </c>
      <c r="H54" s="49" t="str">
        <f aca="false">'3. Raw Leads'!R54</f>
        <v>Partial (50–75%)</v>
      </c>
      <c r="I54" s="55" t="n">
        <f aca="false">'3. Raw Leads'!S54</f>
        <v>75</v>
      </c>
      <c r="J54" s="49" t="n">
        <f aca="false">'3. Raw Leads'!T54</f>
        <v>0</v>
      </c>
      <c r="K54" s="49" t="n">
        <f aca="false">'3. Raw Leads'!U54</f>
        <v>1</v>
      </c>
      <c r="L54" s="49" t="str">
        <f aca="false">'3. Raw Leads'!V54</f>
        <v>Yes</v>
      </c>
      <c r="M54" s="49" t="n">
        <f aca="false">'3. Raw Leads'!W54</f>
        <v>5</v>
      </c>
      <c r="N54" s="49" t="str">
        <f aca="false">'3. Raw Leads'!X54</f>
        <v>Not interested</v>
      </c>
      <c r="O54" s="49" t="str">
        <f aca="false">'3. Raw Leads'!N54</f>
        <v>Just exploring</v>
      </c>
      <c r="P54" s="49" t="n">
        <f aca="false">IFERROR(VLOOKUP(F54,'10. Lookups'!$A$3:$B$9,2,FALSE()),5)</f>
        <v>23</v>
      </c>
      <c r="Q54" s="49" t="n">
        <f aca="false">IFERROR(VLOOKUP(D54,'10. Lookups'!$D$3:$E$12,2,FALSE()),3)</f>
        <v>3</v>
      </c>
      <c r="R54" s="49" t="n">
        <f aca="false">IFERROR(VLOOKUP(E54,'10. Lookups'!$G$3:$H$8,2,FALSE()),5)</f>
        <v>5</v>
      </c>
      <c r="S54" s="49" t="n">
        <f aca="false">IFERROR(VLOOKUP(H54,'10. Lookups'!$J$3:$K$6,2,FALSE()),1)+IF(I54&gt;=75,5,IF(I54&gt;=50,3,IF(I54&gt;=25,2,IF(I54&gt;0,1,0))))+MIN(4,J54*2)</f>
        <v>7</v>
      </c>
      <c r="T54" s="49" t="n">
        <f aca="false">IF(K54&lt;=1,5,IF(K54&lt;=3,4,IF(K54&lt;=7,2,IF(K54&lt;=14,1,0))))+IFERROR(VLOOKUP(L54,'10. Lookups'!$M$3:$N$6,2,FALSE()),1)</f>
        <v>10</v>
      </c>
      <c r="U54" s="49" t="n">
        <f aca="false">IFERROR(VLOOKUP(N54,'10. Lookups'!$P$3:$Q$11,2,FALSE()),3)</f>
        <v>1</v>
      </c>
      <c r="V54" s="49" t="n">
        <f aca="false">IFERROR(VLOOKUP(O54,'10. Lookups'!$S$3:$T$7,2,FALSE()),2)</f>
        <v>1</v>
      </c>
      <c r="W54" s="49" t="n">
        <f aca="false">MIN(100,P54+Q54+R54+S54+T54+U54+V54)</f>
        <v>50</v>
      </c>
      <c r="X54" s="56" t="n">
        <f aca="false">W54</f>
        <v>50</v>
      </c>
      <c r="Y54" s="49" t="str">
        <f aca="false">IF(X54&gt;=75,"Hot",IF(X54&gt;=50,"Warm","Cold"))</f>
        <v>Warm</v>
      </c>
      <c r="Z54" s="49" t="str">
        <f aca="false">IF(Y54="Hot","Call within 5 min · senior agent · site-visit slot",IF(Y54="Warm","Call within 24h · WhatsApp drip · price sheet","Retargeting audience · email nurture · skip dial"))</f>
        <v>Call within 24h · WhatsApp drip · price sheet</v>
      </c>
    </row>
    <row r="55" customFormat="false" ht="15" hidden="false" customHeight="true" outlineLevel="0" collapsed="false">
      <c r="A55" s="52" t="str">
        <f aca="false">'3. Raw Leads'!A55</f>
        <v>L0054</v>
      </c>
      <c r="B55" s="52" t="str">
        <f aca="false">'3. Raw Leads'!C55</f>
        <v>Asif Pramanik</v>
      </c>
      <c r="C55" s="52" t="str">
        <f aca="false">'3. Raw Leads'!D55</f>
        <v>01424225358</v>
      </c>
      <c r="D55" s="52" t="str">
        <f aca="false">'3. Raw Leads'!I55</f>
        <v>Uttara</v>
      </c>
      <c r="E55" s="52" t="str">
        <f aca="false">'3. Raw Leads'!J55</f>
        <v>Generic / Not Sure</v>
      </c>
      <c r="F55" s="52" t="str">
        <f aca="false">'3. Raw Leads'!K55</f>
        <v>1Cr–1.25Cr</v>
      </c>
      <c r="G55" s="54" t="n">
        <f aca="false">'3. Raw Leads'!L55</f>
        <v>11249999</v>
      </c>
      <c r="H55" s="52" t="str">
        <f aca="false">'3. Raw Leads'!R55</f>
        <v>Partial (50–75%)</v>
      </c>
      <c r="I55" s="57" t="n">
        <f aca="false">'3. Raw Leads'!S55</f>
        <v>50</v>
      </c>
      <c r="J55" s="52" t="n">
        <f aca="false">'3. Raw Leads'!T55</f>
        <v>0</v>
      </c>
      <c r="K55" s="52" t="n">
        <f aca="false">'3. Raw Leads'!U55</f>
        <v>14</v>
      </c>
      <c r="L55" s="52" t="str">
        <f aca="false">'3. Raw Leads'!V55</f>
        <v>Read no reply</v>
      </c>
      <c r="M55" s="52" t="n">
        <f aca="false">'3. Raw Leads'!W55</f>
        <v>4</v>
      </c>
      <c r="N55" s="52" t="str">
        <f aca="false">'3. Raw Leads'!X55</f>
        <v>Site visit confirmed</v>
      </c>
      <c r="O55" s="52" t="str">
        <f aca="false">'3. Raw Leads'!N55</f>
        <v>6–12 months</v>
      </c>
      <c r="P55" s="52" t="n">
        <f aca="false">IFERROR(VLOOKUP(F55,'10. Lookups'!$A$3:$B$9,2,FALSE()),5)</f>
        <v>25</v>
      </c>
      <c r="Q55" s="52" t="n">
        <f aca="false">IFERROR(VLOOKUP(D55,'10. Lookups'!$D$3:$E$12,2,FALSE()),3)</f>
        <v>15</v>
      </c>
      <c r="R55" s="52" t="n">
        <f aca="false">IFERROR(VLOOKUP(E55,'10. Lookups'!$G$3:$H$8,2,FALSE()),5)</f>
        <v>5</v>
      </c>
      <c r="S55" s="52" t="n">
        <f aca="false">IFERROR(VLOOKUP(H55,'10. Lookups'!$J$3:$K$6,2,FALSE()),1)+IF(I55&gt;=75,5,IF(I55&gt;=50,3,IF(I55&gt;=25,2,IF(I55&gt;0,1,0))))+MIN(4,J55*2)</f>
        <v>5</v>
      </c>
      <c r="T55" s="52" t="n">
        <f aca="false">IF(K55&lt;=1,5,IF(K55&lt;=3,4,IF(K55&lt;=7,2,IF(K55&lt;=14,1,0))))+IFERROR(VLOOKUP(L55,'10. Lookups'!$M$3:$N$6,2,FALSE()),1)</f>
        <v>4</v>
      </c>
      <c r="U55" s="52" t="n">
        <f aca="false">IFERROR(VLOOKUP(N55,'10. Lookups'!$P$3:$Q$11,2,FALSE()),3)</f>
        <v>15</v>
      </c>
      <c r="V55" s="52" t="n">
        <f aca="false">IFERROR(VLOOKUP(O55,'10. Lookups'!$S$3:$T$7,2,FALSE()),2)</f>
        <v>2</v>
      </c>
      <c r="W55" s="52" t="n">
        <f aca="false">MIN(100,P55+Q55+R55+S55+T55+U55+V55)</f>
        <v>71</v>
      </c>
      <c r="X55" s="58" t="n">
        <f aca="false">W55</f>
        <v>71</v>
      </c>
      <c r="Y55" s="52" t="str">
        <f aca="false">IF(X55&gt;=75,"Hot",IF(X55&gt;=50,"Warm","Cold"))</f>
        <v>Warm</v>
      </c>
      <c r="Z55" s="52" t="str">
        <f aca="false">IF(Y55="Hot","Call within 5 min · senior agent · site-visit slot",IF(Y55="Warm","Call within 24h · WhatsApp drip · price sheet","Retargeting audience · email nurture · skip dial"))</f>
        <v>Call within 24h · WhatsApp drip · price sheet</v>
      </c>
    </row>
    <row r="56" customFormat="false" ht="15" hidden="false" customHeight="true" outlineLevel="0" collapsed="false">
      <c r="A56" s="49" t="str">
        <f aca="false">'3. Raw Leads'!A56</f>
        <v>L0055</v>
      </c>
      <c r="B56" s="49" t="str">
        <f aca="false">'3. Raw Leads'!C56</f>
        <v>Nazmul Mahmud</v>
      </c>
      <c r="C56" s="49" t="str">
        <f aca="false">'3. Raw Leads'!D56</f>
        <v>01896907844</v>
      </c>
      <c r="D56" s="49" t="str">
        <f aca="false">'3. Raw Leads'!I56</f>
        <v>Bashundhara R/A</v>
      </c>
      <c r="E56" s="49" t="str">
        <f aca="false">'3. Raw Leads'!J56</f>
        <v>Uttara Greenview</v>
      </c>
      <c r="F56" s="49" t="str">
        <f aca="false">'3. Raw Leads'!K56</f>
        <v>60L–80L</v>
      </c>
      <c r="G56" s="51" t="n">
        <f aca="false">'3. Raw Leads'!L56</f>
        <v>6999999</v>
      </c>
      <c r="H56" s="49" t="str">
        <f aca="false">'3. Raw Leads'!R56</f>
        <v>Partial (50–75%)</v>
      </c>
      <c r="I56" s="55" t="n">
        <f aca="false">'3. Raw Leads'!S56</f>
        <v>50</v>
      </c>
      <c r="J56" s="49" t="n">
        <f aca="false">'3. Raw Leads'!T56</f>
        <v>1</v>
      </c>
      <c r="K56" s="49" t="n">
        <f aca="false">'3. Raw Leads'!U56</f>
        <v>0</v>
      </c>
      <c r="L56" s="49" t="str">
        <f aca="false">'3. Raw Leads'!V56</f>
        <v>Yes</v>
      </c>
      <c r="M56" s="49" t="n">
        <f aca="false">'3. Raw Leads'!W56</f>
        <v>3</v>
      </c>
      <c r="N56" s="49" t="str">
        <f aca="false">'3. Raw Leads'!X56</f>
        <v>Not picked up</v>
      </c>
      <c r="O56" s="49" t="str">
        <f aca="false">'3. Raw Leads'!N56</f>
        <v>Just exploring</v>
      </c>
      <c r="P56" s="49" t="n">
        <f aca="false">IFERROR(VLOOKUP(F56,'10. Lookups'!$A$3:$B$9,2,FALSE()),5)</f>
        <v>18</v>
      </c>
      <c r="Q56" s="49" t="n">
        <f aca="false">IFERROR(VLOOKUP(D56,'10. Lookups'!$D$3:$E$12,2,FALSE()),3)</f>
        <v>15</v>
      </c>
      <c r="R56" s="49" t="n">
        <f aca="false">IFERROR(VLOOKUP(E56,'10. Lookups'!$G$3:$H$8,2,FALSE()),5)</f>
        <v>15</v>
      </c>
      <c r="S56" s="49" t="n">
        <f aca="false">IFERROR(VLOOKUP(H56,'10. Lookups'!$J$3:$K$6,2,FALSE()),1)+IF(I56&gt;=75,5,IF(I56&gt;=50,3,IF(I56&gt;=25,2,IF(I56&gt;0,1,0))))+MIN(4,J56*2)</f>
        <v>7</v>
      </c>
      <c r="T56" s="49" t="n">
        <f aca="false">IF(K56&lt;=1,5,IF(K56&lt;=3,4,IF(K56&lt;=7,2,IF(K56&lt;=14,1,0))))+IFERROR(VLOOKUP(L56,'10. Lookups'!$M$3:$N$6,2,FALSE()),1)</f>
        <v>10</v>
      </c>
      <c r="U56" s="49" t="n">
        <f aca="false">IFERROR(VLOOKUP(N56,'10. Lookups'!$P$3:$Q$11,2,FALSE()),3)</f>
        <v>3</v>
      </c>
      <c r="V56" s="49" t="n">
        <f aca="false">IFERROR(VLOOKUP(O56,'10. Lookups'!$S$3:$T$7,2,FALSE()),2)</f>
        <v>1</v>
      </c>
      <c r="W56" s="49" t="n">
        <f aca="false">MIN(100,P56+Q56+R56+S56+T56+U56+V56)</f>
        <v>69</v>
      </c>
      <c r="X56" s="56" t="n">
        <f aca="false">W56</f>
        <v>69</v>
      </c>
      <c r="Y56" s="49" t="str">
        <f aca="false">IF(X56&gt;=75,"Hot",IF(X56&gt;=50,"Warm","Cold"))</f>
        <v>Warm</v>
      </c>
      <c r="Z56" s="49" t="str">
        <f aca="false">IF(Y56="Hot","Call within 5 min · senior agent · site-visit slot",IF(Y56="Warm","Call within 24h · WhatsApp drip · price sheet","Retargeting audience · email nurture · skip dial"))</f>
        <v>Call within 24h · WhatsApp drip · price sheet</v>
      </c>
    </row>
    <row r="57" customFormat="false" ht="15" hidden="false" customHeight="true" outlineLevel="0" collapsed="false">
      <c r="A57" s="52" t="str">
        <f aca="false">'3. Raw Leads'!A57</f>
        <v>L0056</v>
      </c>
      <c r="B57" s="52" t="str">
        <f aca="false">'3. Raw Leads'!C57</f>
        <v>Riaz Talukder</v>
      </c>
      <c r="C57" s="52" t="str">
        <f aca="false">'3. Raw Leads'!D57</f>
        <v>01810469632</v>
      </c>
      <c r="D57" s="52" t="str">
        <f aca="false">'3. Raw Leads'!I57</f>
        <v>Bashundhara R/A</v>
      </c>
      <c r="E57" s="52" t="str">
        <f aca="false">'3. Raw Leads'!J57</f>
        <v>Mirpur DOHS Premier</v>
      </c>
      <c r="F57" s="52" t="str">
        <f aca="false">'3. Raw Leads'!K57</f>
        <v>Under 60L</v>
      </c>
      <c r="G57" s="54" t="n">
        <f aca="false">'3. Raw Leads'!L57</f>
        <v>4499999</v>
      </c>
      <c r="H57" s="52" t="str">
        <f aca="false">'3. Raw Leads'!R57</f>
        <v>Minimal (&lt;50%)</v>
      </c>
      <c r="I57" s="57" t="n">
        <f aca="false">'3. Raw Leads'!S57</f>
        <v>0</v>
      </c>
      <c r="J57" s="52" t="n">
        <f aca="false">'3. Raw Leads'!T57</f>
        <v>0</v>
      </c>
      <c r="K57" s="52" t="n">
        <f aca="false">'3. Raw Leads'!U57</f>
        <v>2</v>
      </c>
      <c r="L57" s="52" t="str">
        <f aca="false">'3. Raw Leads'!V57</f>
        <v>Read no reply</v>
      </c>
      <c r="M57" s="52" t="n">
        <f aca="false">'3. Raw Leads'!W57</f>
        <v>2</v>
      </c>
      <c r="N57" s="52" t="str">
        <f aca="false">'3. Raw Leads'!X57</f>
        <v>Interested – evaluating</v>
      </c>
      <c r="O57" s="52" t="str">
        <f aca="false">'3. Raw Leads'!N57</f>
        <v>6–12 months</v>
      </c>
      <c r="P57" s="52" t="n">
        <f aca="false">IFERROR(VLOOKUP(F57,'10. Lookups'!$A$3:$B$9,2,FALSE()),5)</f>
        <v>8</v>
      </c>
      <c r="Q57" s="52" t="n">
        <f aca="false">IFERROR(VLOOKUP(D57,'10. Lookups'!$D$3:$E$12,2,FALSE()),3)</f>
        <v>15</v>
      </c>
      <c r="R57" s="52" t="n">
        <f aca="false">IFERROR(VLOOKUP(E57,'10. Lookups'!$G$3:$H$8,2,FALSE()),5)</f>
        <v>15</v>
      </c>
      <c r="S57" s="52" t="n">
        <f aca="false">IFERROR(VLOOKUP(H57,'10. Lookups'!$J$3:$K$6,2,FALSE()),1)+IF(I57&gt;=75,5,IF(I57&gt;=50,3,IF(I57&gt;=25,2,IF(I57&gt;0,1,0))))+MIN(4,J57*2)</f>
        <v>1</v>
      </c>
      <c r="T57" s="52" t="n">
        <f aca="false">IF(K57&lt;=1,5,IF(K57&lt;=3,4,IF(K57&lt;=7,2,IF(K57&lt;=14,1,0))))+IFERROR(VLOOKUP(L57,'10. Lookups'!$M$3:$N$6,2,FALSE()),1)</f>
        <v>7</v>
      </c>
      <c r="U57" s="52" t="n">
        <f aca="false">IFERROR(VLOOKUP(N57,'10. Lookups'!$P$3:$Q$11,2,FALSE()),3)</f>
        <v>10</v>
      </c>
      <c r="V57" s="52" t="n">
        <f aca="false">IFERROR(VLOOKUP(O57,'10. Lookups'!$S$3:$T$7,2,FALSE()),2)</f>
        <v>2</v>
      </c>
      <c r="W57" s="52" t="n">
        <f aca="false">MIN(100,P57+Q57+R57+S57+T57+U57+V57)</f>
        <v>58</v>
      </c>
      <c r="X57" s="58" t="n">
        <f aca="false">W57</f>
        <v>58</v>
      </c>
      <c r="Y57" s="52" t="str">
        <f aca="false">IF(X57&gt;=75,"Hot",IF(X57&gt;=50,"Warm","Cold"))</f>
        <v>Warm</v>
      </c>
      <c r="Z57" s="52" t="str">
        <f aca="false">IF(Y57="Hot","Call within 5 min · senior agent · site-visit slot",IF(Y57="Warm","Call within 24h · WhatsApp drip · price sheet","Retargeting audience · email nurture · skip dial"))</f>
        <v>Call within 24h · WhatsApp drip · price sheet</v>
      </c>
    </row>
    <row r="58" customFormat="false" ht="15" hidden="false" customHeight="true" outlineLevel="0" collapsed="false">
      <c r="A58" s="49" t="str">
        <f aca="false">'3. Raw Leads'!A58</f>
        <v>L0057</v>
      </c>
      <c r="B58" s="49" t="str">
        <f aca="false">'3. Raw Leads'!C58</f>
        <v>Rumman Chowdhury</v>
      </c>
      <c r="C58" s="49" t="str">
        <f aca="false">'3. Raw Leads'!D58</f>
        <v>01845650609</v>
      </c>
      <c r="D58" s="49" t="str">
        <f aca="false">'3. Raw Leads'!I58</f>
        <v>Uttara</v>
      </c>
      <c r="E58" s="49" t="str">
        <f aca="false">'3. Raw Leads'!J58</f>
        <v>Mirpur DOHS Premier</v>
      </c>
      <c r="F58" s="49" t="str">
        <f aca="false">'3. Raw Leads'!K58</f>
        <v>80L–1Cr</v>
      </c>
      <c r="G58" s="51" t="n">
        <f aca="false">'3. Raw Leads'!L58</f>
        <v>8999999</v>
      </c>
      <c r="H58" s="49" t="str">
        <f aca="false">'3. Raw Leads'!R58</f>
        <v>Full (all fields)</v>
      </c>
      <c r="I58" s="55" t="n">
        <f aca="false">'3. Raw Leads'!S58</f>
        <v>25</v>
      </c>
      <c r="J58" s="49" t="n">
        <f aca="false">'3. Raw Leads'!T58</f>
        <v>2</v>
      </c>
      <c r="K58" s="49" t="n">
        <f aca="false">'3. Raw Leads'!U58</f>
        <v>3</v>
      </c>
      <c r="L58" s="49" t="str">
        <f aca="false">'3. Raw Leads'!V58</f>
        <v>Read no reply</v>
      </c>
      <c r="M58" s="49" t="n">
        <f aca="false">'3. Raw Leads'!W58</f>
        <v>2</v>
      </c>
      <c r="N58" s="49" t="str">
        <f aca="false">'3. Raw Leads'!X58</f>
        <v>Not interested</v>
      </c>
      <c r="O58" s="49" t="str">
        <f aca="false">'3. Raw Leads'!N58</f>
        <v>Just exploring</v>
      </c>
      <c r="P58" s="49" t="n">
        <f aca="false">IFERROR(VLOOKUP(F58,'10. Lookups'!$A$3:$B$9,2,FALSE()),5)</f>
        <v>22</v>
      </c>
      <c r="Q58" s="49" t="n">
        <f aca="false">IFERROR(VLOOKUP(D58,'10. Lookups'!$D$3:$E$12,2,FALSE()),3)</f>
        <v>15</v>
      </c>
      <c r="R58" s="49" t="n">
        <f aca="false">IFERROR(VLOOKUP(E58,'10. Lookups'!$G$3:$H$8,2,FALSE()),5)</f>
        <v>15</v>
      </c>
      <c r="S58" s="49" t="n">
        <f aca="false">IFERROR(VLOOKUP(H58,'10. Lookups'!$J$3:$K$6,2,FALSE()),1)+IF(I58&gt;=75,5,IF(I58&gt;=50,3,IF(I58&gt;=25,2,IF(I58&gt;0,1,0))))+MIN(4,J58*2)</f>
        <v>12</v>
      </c>
      <c r="T58" s="49" t="n">
        <f aca="false">IF(K58&lt;=1,5,IF(K58&lt;=3,4,IF(K58&lt;=7,2,IF(K58&lt;=14,1,0))))+IFERROR(VLOOKUP(L58,'10. Lookups'!$M$3:$N$6,2,FALSE()),1)</f>
        <v>7</v>
      </c>
      <c r="U58" s="49" t="n">
        <f aca="false">IFERROR(VLOOKUP(N58,'10. Lookups'!$P$3:$Q$11,2,FALSE()),3)</f>
        <v>1</v>
      </c>
      <c r="V58" s="49" t="n">
        <f aca="false">IFERROR(VLOOKUP(O58,'10. Lookups'!$S$3:$T$7,2,FALSE()),2)</f>
        <v>1</v>
      </c>
      <c r="W58" s="49" t="n">
        <f aca="false">MIN(100,P58+Q58+R58+S58+T58+U58+V58)</f>
        <v>73</v>
      </c>
      <c r="X58" s="56" t="n">
        <f aca="false">W58</f>
        <v>73</v>
      </c>
      <c r="Y58" s="49" t="str">
        <f aca="false">IF(X58&gt;=75,"Hot",IF(X58&gt;=50,"Warm","Cold"))</f>
        <v>Warm</v>
      </c>
      <c r="Z58" s="49" t="str">
        <f aca="false">IF(Y58="Hot","Call within 5 min · senior agent · site-visit slot",IF(Y58="Warm","Call within 24h · WhatsApp drip · price sheet","Retargeting audience · email nurture · skip dial"))</f>
        <v>Call within 24h · WhatsApp drip · price sheet</v>
      </c>
    </row>
    <row r="59" customFormat="false" ht="15" hidden="false" customHeight="true" outlineLevel="0" collapsed="false">
      <c r="A59" s="52" t="str">
        <f aca="false">'3. Raw Leads'!A59</f>
        <v>L0058</v>
      </c>
      <c r="B59" s="52" t="str">
        <f aca="false">'3. Raw Leads'!C59</f>
        <v>Asif Mondol</v>
      </c>
      <c r="C59" s="52" t="str">
        <f aca="false">'3. Raw Leads'!D59</f>
        <v>01387298259</v>
      </c>
      <c r="D59" s="52" t="str">
        <f aca="false">'3. Raw Leads'!I59</f>
        <v>Mirpur DOHS</v>
      </c>
      <c r="E59" s="52" t="str">
        <f aca="false">'3. Raw Leads'!J59</f>
        <v>Generic / Not Sure</v>
      </c>
      <c r="F59" s="52" t="str">
        <f aca="false">'3. Raw Leads'!K59</f>
        <v>80L–1Cr</v>
      </c>
      <c r="G59" s="54" t="n">
        <f aca="false">'3. Raw Leads'!L59</f>
        <v>8999999</v>
      </c>
      <c r="H59" s="52" t="str">
        <f aca="false">'3. Raw Leads'!R59</f>
        <v>Most (≥75%)</v>
      </c>
      <c r="I59" s="57" t="n">
        <f aca="false">'3. Raw Leads'!S59</f>
        <v>0</v>
      </c>
      <c r="J59" s="52" t="n">
        <f aca="false">'3. Raw Leads'!T59</f>
        <v>1</v>
      </c>
      <c r="K59" s="52" t="n">
        <f aca="false">'3. Raw Leads'!U59</f>
        <v>1</v>
      </c>
      <c r="L59" s="52" t="str">
        <f aca="false">'3. Raw Leads'!V59</f>
        <v>Yes</v>
      </c>
      <c r="M59" s="52" t="n">
        <f aca="false">'3. Raw Leads'!W59</f>
        <v>1</v>
      </c>
      <c r="N59" s="52" t="str">
        <f aca="false">'3. Raw Leads'!X59</f>
        <v>Wrong number</v>
      </c>
      <c r="O59" s="52" t="str">
        <f aca="false">'3. Raw Leads'!N59</f>
        <v>1–3 months</v>
      </c>
      <c r="P59" s="52" t="n">
        <f aca="false">IFERROR(VLOOKUP(F59,'10. Lookups'!$A$3:$B$9,2,FALSE()),5)</f>
        <v>22</v>
      </c>
      <c r="Q59" s="52" t="n">
        <f aca="false">IFERROR(VLOOKUP(D59,'10. Lookups'!$D$3:$E$12,2,FALSE()),3)</f>
        <v>15</v>
      </c>
      <c r="R59" s="52" t="n">
        <f aca="false">IFERROR(VLOOKUP(E59,'10. Lookups'!$G$3:$H$8,2,FALSE()),5)</f>
        <v>5</v>
      </c>
      <c r="S59" s="52" t="n">
        <f aca="false">IFERROR(VLOOKUP(H59,'10. Lookups'!$J$3:$K$6,2,FALSE()),1)+IF(I59&gt;=75,5,IF(I59&gt;=50,3,IF(I59&gt;=25,2,IF(I59&gt;0,1,0))))+MIN(4,J59*2)</f>
        <v>6</v>
      </c>
      <c r="T59" s="52" t="n">
        <f aca="false">IF(K59&lt;=1,5,IF(K59&lt;=3,4,IF(K59&lt;=7,2,IF(K59&lt;=14,1,0))))+IFERROR(VLOOKUP(L59,'10. Lookups'!$M$3:$N$6,2,FALSE()),1)</f>
        <v>10</v>
      </c>
      <c r="U59" s="52" t="n">
        <f aca="false">IFERROR(VLOOKUP(N59,'10. Lookups'!$P$3:$Q$11,2,FALSE()),3)</f>
        <v>0</v>
      </c>
      <c r="V59" s="52" t="n">
        <f aca="false">IFERROR(VLOOKUP(O59,'10. Lookups'!$S$3:$T$7,2,FALSE()),2)</f>
        <v>4</v>
      </c>
      <c r="W59" s="52" t="n">
        <f aca="false">MIN(100,P59+Q59+R59+S59+T59+U59+V59)</f>
        <v>62</v>
      </c>
      <c r="X59" s="58" t="n">
        <f aca="false">W59</f>
        <v>62</v>
      </c>
      <c r="Y59" s="52" t="str">
        <f aca="false">IF(X59&gt;=75,"Hot",IF(X59&gt;=50,"Warm","Cold"))</f>
        <v>Warm</v>
      </c>
      <c r="Z59" s="52" t="str">
        <f aca="false">IF(Y59="Hot","Call within 5 min · senior agent · site-visit slot",IF(Y59="Warm","Call within 24h · WhatsApp drip · price sheet","Retargeting audience · email nurture · skip dial"))</f>
        <v>Call within 24h · WhatsApp drip · price sheet</v>
      </c>
    </row>
    <row r="60" customFormat="false" ht="15" hidden="false" customHeight="true" outlineLevel="0" collapsed="false">
      <c r="A60" s="49" t="str">
        <f aca="false">'3. Raw Leads'!A60</f>
        <v>L0059</v>
      </c>
      <c r="B60" s="49" t="str">
        <f aca="false">'3. Raw Leads'!C60</f>
        <v>Mizan Sarkar</v>
      </c>
      <c r="C60" s="49" t="str">
        <f aca="false">'3. Raw Leads'!D60</f>
        <v>01493097289</v>
      </c>
      <c r="D60" s="49" t="str">
        <f aca="false">'3. Raw Leads'!I60</f>
        <v>Uttara</v>
      </c>
      <c r="E60" s="49" t="str">
        <f aca="false">'3. Raw Leads'!J60</f>
        <v>Mirpur DOHS Premier</v>
      </c>
      <c r="F60" s="49" t="str">
        <f aca="false">'3. Raw Leads'!K60</f>
        <v>80L–1Cr</v>
      </c>
      <c r="G60" s="51" t="n">
        <f aca="false">'3. Raw Leads'!L60</f>
        <v>8999999</v>
      </c>
      <c r="H60" s="49" t="str">
        <f aca="false">'3. Raw Leads'!R60</f>
        <v>Full (all fields)</v>
      </c>
      <c r="I60" s="55" t="n">
        <f aca="false">'3. Raw Leads'!S60</f>
        <v>95</v>
      </c>
      <c r="J60" s="49" t="n">
        <f aca="false">'3. Raw Leads'!T60</f>
        <v>2</v>
      </c>
      <c r="K60" s="49" t="n">
        <f aca="false">'3. Raw Leads'!U60</f>
        <v>2</v>
      </c>
      <c r="L60" s="49" t="str">
        <f aca="false">'3. Raw Leads'!V60</f>
        <v>No</v>
      </c>
      <c r="M60" s="49" t="n">
        <f aca="false">'3. Raw Leads'!W60</f>
        <v>1</v>
      </c>
      <c r="N60" s="49" t="str">
        <f aca="false">'3. Raw Leads'!X60</f>
        <v>Not picked up</v>
      </c>
      <c r="O60" s="49" t="str">
        <f aca="false">'3. Raw Leads'!N60</f>
        <v>3–6 months</v>
      </c>
      <c r="P60" s="49" t="n">
        <f aca="false">IFERROR(VLOOKUP(F60,'10. Lookups'!$A$3:$B$9,2,FALSE()),5)</f>
        <v>22</v>
      </c>
      <c r="Q60" s="49" t="n">
        <f aca="false">IFERROR(VLOOKUP(D60,'10. Lookups'!$D$3:$E$12,2,FALSE()),3)</f>
        <v>15</v>
      </c>
      <c r="R60" s="49" t="n">
        <f aca="false">IFERROR(VLOOKUP(E60,'10. Lookups'!$G$3:$H$8,2,FALSE()),5)</f>
        <v>15</v>
      </c>
      <c r="S60" s="49" t="n">
        <f aca="false">IFERROR(VLOOKUP(H60,'10. Lookups'!$J$3:$K$6,2,FALSE()),1)+IF(I60&gt;=75,5,IF(I60&gt;=50,3,IF(I60&gt;=25,2,IF(I60&gt;0,1,0))))+MIN(4,J60*2)</f>
        <v>15</v>
      </c>
      <c r="T60" s="49" t="n">
        <f aca="false">IF(K60&lt;=1,5,IF(K60&lt;=3,4,IF(K60&lt;=7,2,IF(K60&lt;=14,1,0))))+IFERROR(VLOOKUP(L60,'10. Lookups'!$M$3:$N$6,2,FALSE()),1)</f>
        <v>5</v>
      </c>
      <c r="U60" s="49" t="n">
        <f aca="false">IFERROR(VLOOKUP(N60,'10. Lookups'!$P$3:$Q$11,2,FALSE()),3)</f>
        <v>3</v>
      </c>
      <c r="V60" s="49" t="n">
        <f aca="false">IFERROR(VLOOKUP(O60,'10. Lookups'!$S$3:$T$7,2,FALSE()),2)</f>
        <v>3</v>
      </c>
      <c r="W60" s="49" t="n">
        <f aca="false">MIN(100,P60+Q60+R60+S60+T60+U60+V60)</f>
        <v>78</v>
      </c>
      <c r="X60" s="56" t="n">
        <f aca="false">W60</f>
        <v>78</v>
      </c>
      <c r="Y60" s="49" t="str">
        <f aca="false">IF(X60&gt;=75,"Hot",IF(X60&gt;=50,"Warm","Cold"))</f>
        <v>Hot</v>
      </c>
      <c r="Z60" s="49" t="str">
        <f aca="false">IF(Y60="Hot","Call within 5 min · senior agent · site-visit slot",IF(Y60="Warm","Call within 24h · WhatsApp drip · price sheet","Retargeting audience · email nurture · skip dial"))</f>
        <v>Call within 5 min · senior agent · site-visit slot</v>
      </c>
    </row>
    <row r="61" customFormat="false" ht="15" hidden="false" customHeight="true" outlineLevel="0" collapsed="false">
      <c r="A61" s="52" t="str">
        <f aca="false">'3. Raw Leads'!A61</f>
        <v>L0060</v>
      </c>
      <c r="B61" s="52" t="str">
        <f aca="false">'3. Raw Leads'!C61</f>
        <v>Tarek Khan</v>
      </c>
      <c r="C61" s="52" t="str">
        <f aca="false">'3. Raw Leads'!D61</f>
        <v>01458549733</v>
      </c>
      <c r="D61" s="52" t="str">
        <f aca="false">'3. Raw Leads'!I61</f>
        <v>Bashundhara R/A</v>
      </c>
      <c r="E61" s="52" t="str">
        <f aca="false">'3. Raw Leads'!J61</f>
        <v>Mirpur DOHS Premier</v>
      </c>
      <c r="F61" s="52" t="str">
        <f aca="false">'3. Raw Leads'!K61</f>
        <v>80L–1Cr</v>
      </c>
      <c r="G61" s="54" t="n">
        <f aca="false">'3. Raw Leads'!L61</f>
        <v>8999999</v>
      </c>
      <c r="H61" s="52" t="str">
        <f aca="false">'3. Raw Leads'!R61</f>
        <v>Partial (50–75%)</v>
      </c>
      <c r="I61" s="57" t="n">
        <f aca="false">'3. Raw Leads'!S61</f>
        <v>25</v>
      </c>
      <c r="J61" s="52" t="n">
        <f aca="false">'3. Raw Leads'!T61</f>
        <v>1</v>
      </c>
      <c r="K61" s="52" t="n">
        <f aca="false">'3. Raw Leads'!U61</f>
        <v>30</v>
      </c>
      <c r="L61" s="52" t="str">
        <f aca="false">'3. Raw Leads'!V61</f>
        <v>Read no reply</v>
      </c>
      <c r="M61" s="52" t="n">
        <f aca="false">'3. Raw Leads'!W61</f>
        <v>2</v>
      </c>
      <c r="N61" s="52" t="str">
        <f aca="false">'3. Raw Leads'!X61</f>
        <v>Out of budget</v>
      </c>
      <c r="O61" s="52" t="str">
        <f aca="false">'3. Raw Leads'!N61</f>
        <v>6–12 months</v>
      </c>
      <c r="P61" s="52" t="n">
        <f aca="false">IFERROR(VLOOKUP(F61,'10. Lookups'!$A$3:$B$9,2,FALSE()),5)</f>
        <v>22</v>
      </c>
      <c r="Q61" s="52" t="n">
        <f aca="false">IFERROR(VLOOKUP(D61,'10. Lookups'!$D$3:$E$12,2,FALSE()),3)</f>
        <v>15</v>
      </c>
      <c r="R61" s="52" t="n">
        <f aca="false">IFERROR(VLOOKUP(E61,'10. Lookups'!$G$3:$H$8,2,FALSE()),5)</f>
        <v>15</v>
      </c>
      <c r="S61" s="52" t="n">
        <f aca="false">IFERROR(VLOOKUP(H61,'10. Lookups'!$J$3:$K$6,2,FALSE()),1)+IF(I61&gt;=75,5,IF(I61&gt;=50,3,IF(I61&gt;=25,2,IF(I61&gt;0,1,0))))+MIN(4,J61*2)</f>
        <v>6</v>
      </c>
      <c r="T61" s="52" t="n">
        <f aca="false">IF(K61&lt;=1,5,IF(K61&lt;=3,4,IF(K61&lt;=7,2,IF(K61&lt;=14,1,0))))+IFERROR(VLOOKUP(L61,'10. Lookups'!$M$3:$N$6,2,FALSE()),1)</f>
        <v>3</v>
      </c>
      <c r="U61" s="52" t="n">
        <f aca="false">IFERROR(VLOOKUP(N61,'10. Lookups'!$P$3:$Q$11,2,FALSE()),3)</f>
        <v>2</v>
      </c>
      <c r="V61" s="52" t="n">
        <f aca="false">IFERROR(VLOOKUP(O61,'10. Lookups'!$S$3:$T$7,2,FALSE()),2)</f>
        <v>2</v>
      </c>
      <c r="W61" s="52" t="n">
        <f aca="false">MIN(100,P61+Q61+R61+S61+T61+U61+V61)</f>
        <v>65</v>
      </c>
      <c r="X61" s="58" t="n">
        <f aca="false">W61</f>
        <v>65</v>
      </c>
      <c r="Y61" s="52" t="str">
        <f aca="false">IF(X61&gt;=75,"Hot",IF(X61&gt;=50,"Warm","Cold"))</f>
        <v>Warm</v>
      </c>
      <c r="Z61" s="52" t="str">
        <f aca="false">IF(Y61="Hot","Call within 5 min · senior agent · site-visit slot",IF(Y61="Warm","Call within 24h · WhatsApp drip · price sheet","Retargeting audience · email nurture · skip dial"))</f>
        <v>Call within 24h · WhatsApp drip · price sheet</v>
      </c>
    </row>
    <row r="62" customFormat="false" ht="15" hidden="false" customHeight="true" outlineLevel="0" collapsed="false">
      <c r="A62" s="49" t="str">
        <f aca="false">'3. Raw Leads'!A62</f>
        <v>L0061</v>
      </c>
      <c r="B62" s="49" t="str">
        <f aca="false">'3. Raw Leads'!C62</f>
        <v>Sadia Sarkar</v>
      </c>
      <c r="C62" s="49" t="str">
        <f aca="false">'3. Raw Leads'!D62</f>
        <v>01974733848</v>
      </c>
      <c r="D62" s="49" t="str">
        <f aca="false">'3. Raw Leads'!I62</f>
        <v>Dhanmondi</v>
      </c>
      <c r="E62" s="49" t="str">
        <f aca="false">'3. Raw Leads'!J62</f>
        <v>Mirpur DOHS Premier</v>
      </c>
      <c r="F62" s="49" t="str">
        <f aca="false">'3. Raw Leads'!K62</f>
        <v>1Cr–1.25Cr</v>
      </c>
      <c r="G62" s="51" t="n">
        <f aca="false">'3. Raw Leads'!L62</f>
        <v>11249999</v>
      </c>
      <c r="H62" s="49" t="str">
        <f aca="false">'3. Raw Leads'!R62</f>
        <v>Minimal (&lt;50%)</v>
      </c>
      <c r="I62" s="55" t="n">
        <f aca="false">'3. Raw Leads'!S62</f>
        <v>0</v>
      </c>
      <c r="J62" s="49" t="n">
        <f aca="false">'3. Raw Leads'!T62</f>
        <v>0</v>
      </c>
      <c r="K62" s="49" t="n">
        <f aca="false">'3. Raw Leads'!U62</f>
        <v>5</v>
      </c>
      <c r="L62" s="49" t="str">
        <f aca="false">'3. Raw Leads'!V62</f>
        <v>Yes</v>
      </c>
      <c r="M62" s="49" t="n">
        <f aca="false">'3. Raw Leads'!W62</f>
        <v>1</v>
      </c>
      <c r="N62" s="49" t="str">
        <f aca="false">'3. Raw Leads'!X62</f>
        <v>Out of budget</v>
      </c>
      <c r="O62" s="49" t="str">
        <f aca="false">'3. Raw Leads'!N62</f>
        <v>Just exploring</v>
      </c>
      <c r="P62" s="49" t="n">
        <f aca="false">IFERROR(VLOOKUP(F62,'10. Lookups'!$A$3:$B$9,2,FALSE()),5)</f>
        <v>25</v>
      </c>
      <c r="Q62" s="49" t="n">
        <f aca="false">IFERROR(VLOOKUP(D62,'10. Lookups'!$D$3:$E$12,2,FALSE()),3)</f>
        <v>9</v>
      </c>
      <c r="R62" s="49" t="n">
        <f aca="false">IFERROR(VLOOKUP(E62,'10. Lookups'!$G$3:$H$8,2,FALSE()),5)</f>
        <v>15</v>
      </c>
      <c r="S62" s="49" t="n">
        <f aca="false">IFERROR(VLOOKUP(H62,'10. Lookups'!$J$3:$K$6,2,FALSE()),1)+IF(I62&gt;=75,5,IF(I62&gt;=50,3,IF(I62&gt;=25,2,IF(I62&gt;0,1,0))))+MIN(4,J62*2)</f>
        <v>1</v>
      </c>
      <c r="T62" s="49" t="n">
        <f aca="false">IF(K62&lt;=1,5,IF(K62&lt;=3,4,IF(K62&lt;=7,2,IF(K62&lt;=14,1,0))))+IFERROR(VLOOKUP(L62,'10. Lookups'!$M$3:$N$6,2,FALSE()),1)</f>
        <v>7</v>
      </c>
      <c r="U62" s="49" t="n">
        <f aca="false">IFERROR(VLOOKUP(N62,'10. Lookups'!$P$3:$Q$11,2,FALSE()),3)</f>
        <v>2</v>
      </c>
      <c r="V62" s="49" t="n">
        <f aca="false">IFERROR(VLOOKUP(O62,'10. Lookups'!$S$3:$T$7,2,FALSE()),2)</f>
        <v>1</v>
      </c>
      <c r="W62" s="49" t="n">
        <f aca="false">MIN(100,P62+Q62+R62+S62+T62+U62+V62)</f>
        <v>60</v>
      </c>
      <c r="X62" s="56" t="n">
        <f aca="false">W62</f>
        <v>60</v>
      </c>
      <c r="Y62" s="49" t="str">
        <f aca="false">IF(X62&gt;=75,"Hot",IF(X62&gt;=50,"Warm","Cold"))</f>
        <v>Warm</v>
      </c>
      <c r="Z62" s="49" t="str">
        <f aca="false">IF(Y62="Hot","Call within 5 min · senior agent · site-visit slot",IF(Y62="Warm","Call within 24h · WhatsApp drip · price sheet","Retargeting audience · email nurture · skip dial"))</f>
        <v>Call within 24h · WhatsApp drip · price sheet</v>
      </c>
    </row>
    <row r="63" customFormat="false" ht="15" hidden="false" customHeight="true" outlineLevel="0" collapsed="false">
      <c r="A63" s="52" t="str">
        <f aca="false">'3. Raw Leads'!A63</f>
        <v>L0062</v>
      </c>
      <c r="B63" s="52" t="str">
        <f aca="false">'3. Raw Leads'!C63</f>
        <v>Tarek Karim</v>
      </c>
      <c r="C63" s="52" t="str">
        <f aca="false">'3. Raw Leads'!D63</f>
        <v>01940193802</v>
      </c>
      <c r="D63" s="52" t="str">
        <f aca="false">'3. Raw Leads'!I63</f>
        <v>Aftab Nagar</v>
      </c>
      <c r="E63" s="52" t="str">
        <f aca="false">'3. Raw Leads'!J63</f>
        <v>Uttara Greenview</v>
      </c>
      <c r="F63" s="52" t="str">
        <f aca="false">'3. Raw Leads'!K63</f>
        <v>1Cr–1.25Cr</v>
      </c>
      <c r="G63" s="54" t="n">
        <f aca="false">'3. Raw Leads'!L63</f>
        <v>11249999</v>
      </c>
      <c r="H63" s="52" t="str">
        <f aca="false">'3. Raw Leads'!R63</f>
        <v>Most (≥75%)</v>
      </c>
      <c r="I63" s="57" t="n">
        <f aca="false">'3. Raw Leads'!S63</f>
        <v>100</v>
      </c>
      <c r="J63" s="52" t="n">
        <f aca="false">'3. Raw Leads'!T63</f>
        <v>0</v>
      </c>
      <c r="K63" s="52" t="n">
        <f aca="false">'3. Raw Leads'!U63</f>
        <v>14</v>
      </c>
      <c r="L63" s="52" t="str">
        <f aca="false">'3. Raw Leads'!V63</f>
        <v>No</v>
      </c>
      <c r="M63" s="52" t="n">
        <f aca="false">'3. Raw Leads'!W63</f>
        <v>2</v>
      </c>
      <c r="N63" s="52" t="str">
        <f aca="false">'3. Raw Leads'!X63</f>
        <v>Interested – evaluating</v>
      </c>
      <c r="O63" s="52" t="str">
        <f aca="false">'3. Raw Leads'!N63</f>
        <v>3–6 months</v>
      </c>
      <c r="P63" s="52" t="n">
        <f aca="false">IFERROR(VLOOKUP(F63,'10. Lookups'!$A$3:$B$9,2,FALSE()),5)</f>
        <v>25</v>
      </c>
      <c r="Q63" s="52" t="n">
        <f aca="false">IFERROR(VLOOKUP(D63,'10. Lookups'!$D$3:$E$12,2,FALSE()),3)</f>
        <v>15</v>
      </c>
      <c r="R63" s="52" t="n">
        <f aca="false">IFERROR(VLOOKUP(E63,'10. Lookups'!$G$3:$H$8,2,FALSE()),5)</f>
        <v>15</v>
      </c>
      <c r="S63" s="52" t="n">
        <f aca="false">IFERROR(VLOOKUP(H63,'10. Lookups'!$J$3:$K$6,2,FALSE()),1)+IF(I63&gt;=75,5,IF(I63&gt;=50,3,IF(I63&gt;=25,2,IF(I63&gt;0,1,0))))+MIN(4,J63*2)</f>
        <v>9</v>
      </c>
      <c r="T63" s="52" t="n">
        <f aca="false">IF(K63&lt;=1,5,IF(K63&lt;=3,4,IF(K63&lt;=7,2,IF(K63&lt;=14,1,0))))+IFERROR(VLOOKUP(L63,'10. Lookups'!$M$3:$N$6,2,FALSE()),1)</f>
        <v>2</v>
      </c>
      <c r="U63" s="52" t="n">
        <f aca="false">IFERROR(VLOOKUP(N63,'10. Lookups'!$P$3:$Q$11,2,FALSE()),3)</f>
        <v>10</v>
      </c>
      <c r="V63" s="52" t="n">
        <f aca="false">IFERROR(VLOOKUP(O63,'10. Lookups'!$S$3:$T$7,2,FALSE()),2)</f>
        <v>3</v>
      </c>
      <c r="W63" s="52" t="n">
        <f aca="false">MIN(100,P63+Q63+R63+S63+T63+U63+V63)</f>
        <v>79</v>
      </c>
      <c r="X63" s="58" t="n">
        <f aca="false">W63</f>
        <v>79</v>
      </c>
      <c r="Y63" s="52" t="str">
        <f aca="false">IF(X63&gt;=75,"Hot",IF(X63&gt;=50,"Warm","Cold"))</f>
        <v>Hot</v>
      </c>
      <c r="Z63" s="52" t="str">
        <f aca="false">IF(Y63="Hot","Call within 5 min · senior agent · site-visit slot",IF(Y63="Warm","Call within 24h · WhatsApp drip · price sheet","Retargeting audience · email nurture · skip dial"))</f>
        <v>Call within 5 min · senior agent · site-visit slot</v>
      </c>
    </row>
    <row r="64" customFormat="false" ht="15" hidden="false" customHeight="true" outlineLevel="0" collapsed="false">
      <c r="A64" s="49" t="str">
        <f aca="false">'3. Raw Leads'!A64</f>
        <v>L0063</v>
      </c>
      <c r="B64" s="49" t="str">
        <f aca="false">'3. Raw Leads'!C64</f>
        <v>Tasnim Siddique</v>
      </c>
      <c r="C64" s="49" t="str">
        <f aca="false">'3. Raw Leads'!D64</f>
        <v>01752742054</v>
      </c>
      <c r="D64" s="49" t="str">
        <f aca="false">'3. Raw Leads'!I64</f>
        <v>Mohammadpur</v>
      </c>
      <c r="E64" s="49" t="str">
        <f aca="false">'3. Raw Leads'!J64</f>
        <v>Banasree Bay</v>
      </c>
      <c r="F64" s="49" t="str">
        <f aca="false">'3. Raw Leads'!K64</f>
        <v>60L–80L</v>
      </c>
      <c r="G64" s="51" t="n">
        <f aca="false">'3. Raw Leads'!L64</f>
        <v>6999999</v>
      </c>
      <c r="H64" s="49" t="str">
        <f aca="false">'3. Raw Leads'!R64</f>
        <v>Most (≥75%)</v>
      </c>
      <c r="I64" s="55" t="n">
        <f aca="false">'3. Raw Leads'!S64</f>
        <v>50</v>
      </c>
      <c r="J64" s="49" t="n">
        <f aca="false">'3. Raw Leads'!T64</f>
        <v>0</v>
      </c>
      <c r="K64" s="49" t="n">
        <f aca="false">'3. Raw Leads'!U64</f>
        <v>7</v>
      </c>
      <c r="L64" s="49" t="str">
        <f aca="false">'3. Raw Leads'!V64</f>
        <v>Yes</v>
      </c>
      <c r="M64" s="49" t="n">
        <f aca="false">'3. Raw Leads'!W64</f>
        <v>2</v>
      </c>
      <c r="N64" s="49" t="str">
        <f aca="false">'3. Raw Leads'!X64</f>
        <v>Interested – evaluating</v>
      </c>
      <c r="O64" s="49" t="str">
        <f aca="false">'3. Raw Leads'!N64</f>
        <v>Within 1 month</v>
      </c>
      <c r="P64" s="49" t="n">
        <f aca="false">IFERROR(VLOOKUP(F64,'10. Lookups'!$A$3:$B$9,2,FALSE()),5)</f>
        <v>18</v>
      </c>
      <c r="Q64" s="49" t="n">
        <f aca="false">IFERROR(VLOOKUP(D64,'10. Lookups'!$D$3:$E$12,2,FALSE()),3)</f>
        <v>8</v>
      </c>
      <c r="R64" s="49" t="n">
        <f aca="false">IFERROR(VLOOKUP(E64,'10. Lookups'!$G$3:$H$8,2,FALSE()),5)</f>
        <v>15</v>
      </c>
      <c r="S64" s="49" t="n">
        <f aca="false">IFERROR(VLOOKUP(H64,'10. Lookups'!$J$3:$K$6,2,FALSE()),1)+IF(I64&gt;=75,5,IF(I64&gt;=50,3,IF(I64&gt;=25,2,IF(I64&gt;0,1,0))))+MIN(4,J64*2)</f>
        <v>7</v>
      </c>
      <c r="T64" s="49" t="n">
        <f aca="false">IF(K64&lt;=1,5,IF(K64&lt;=3,4,IF(K64&lt;=7,2,IF(K64&lt;=14,1,0))))+IFERROR(VLOOKUP(L64,'10. Lookups'!$M$3:$N$6,2,FALSE()),1)</f>
        <v>7</v>
      </c>
      <c r="U64" s="49" t="n">
        <f aca="false">IFERROR(VLOOKUP(N64,'10. Lookups'!$P$3:$Q$11,2,FALSE()),3)</f>
        <v>10</v>
      </c>
      <c r="V64" s="49" t="n">
        <f aca="false">IFERROR(VLOOKUP(O64,'10. Lookups'!$S$3:$T$7,2,FALSE()),2)</f>
        <v>5</v>
      </c>
      <c r="W64" s="49" t="n">
        <f aca="false">MIN(100,P64+Q64+R64+S64+T64+U64+V64)</f>
        <v>70</v>
      </c>
      <c r="X64" s="56" t="n">
        <f aca="false">W64</f>
        <v>70</v>
      </c>
      <c r="Y64" s="49" t="str">
        <f aca="false">IF(X64&gt;=75,"Hot",IF(X64&gt;=50,"Warm","Cold"))</f>
        <v>Warm</v>
      </c>
      <c r="Z64" s="49" t="str">
        <f aca="false">IF(Y64="Hot","Call within 5 min · senior agent · site-visit slot",IF(Y64="Warm","Call within 24h · WhatsApp drip · price sheet","Retargeting audience · email nurture · skip dial"))</f>
        <v>Call within 24h · WhatsApp drip · price sheet</v>
      </c>
    </row>
    <row r="65" customFormat="false" ht="15" hidden="false" customHeight="true" outlineLevel="0" collapsed="false">
      <c r="A65" s="52" t="str">
        <f aca="false">'3. Raw Leads'!A65</f>
        <v>L0064</v>
      </c>
      <c r="B65" s="52" t="str">
        <f aca="false">'3. Raw Leads'!C65</f>
        <v>Polash Siddique</v>
      </c>
      <c r="C65" s="52" t="str">
        <f aca="false">'3. Raw Leads'!D65</f>
        <v>01517426841</v>
      </c>
      <c r="D65" s="52" t="str">
        <f aca="false">'3. Raw Leads'!I65</f>
        <v>Khilgaon</v>
      </c>
      <c r="E65" s="52" t="str">
        <f aca="false">'3. Raw Leads'!J65</f>
        <v>Skyline Heights – Bashundhara</v>
      </c>
      <c r="F65" s="52" t="str">
        <f aca="false">'3. Raw Leads'!K65</f>
        <v>80L–1Cr</v>
      </c>
      <c r="G65" s="54" t="n">
        <f aca="false">'3. Raw Leads'!L65</f>
        <v>8999999</v>
      </c>
      <c r="H65" s="52" t="str">
        <f aca="false">'3. Raw Leads'!R65</f>
        <v>Partial (50–75%)</v>
      </c>
      <c r="I65" s="57" t="n">
        <f aca="false">'3. Raw Leads'!S65</f>
        <v>100</v>
      </c>
      <c r="J65" s="52" t="n">
        <f aca="false">'3. Raw Leads'!T65</f>
        <v>0</v>
      </c>
      <c r="K65" s="52" t="n">
        <f aca="false">'3. Raw Leads'!U65</f>
        <v>3</v>
      </c>
      <c r="L65" s="52" t="str">
        <f aca="false">'3. Raw Leads'!V65</f>
        <v>Yes</v>
      </c>
      <c r="M65" s="52" t="n">
        <f aca="false">'3. Raw Leads'!W65</f>
        <v>3</v>
      </c>
      <c r="N65" s="52" t="str">
        <f aca="false">'3. Raw Leads'!X65</f>
        <v>Not picked up</v>
      </c>
      <c r="O65" s="52" t="str">
        <f aca="false">'3. Raw Leads'!N65</f>
        <v>1–3 months</v>
      </c>
      <c r="P65" s="52" t="n">
        <f aca="false">IFERROR(VLOOKUP(F65,'10. Lookups'!$A$3:$B$9,2,FALSE()),5)</f>
        <v>22</v>
      </c>
      <c r="Q65" s="52" t="n">
        <f aca="false">IFERROR(VLOOKUP(D65,'10. Lookups'!$D$3:$E$12,2,FALSE()),3)</f>
        <v>7</v>
      </c>
      <c r="R65" s="52" t="n">
        <f aca="false">IFERROR(VLOOKUP(E65,'10. Lookups'!$G$3:$H$8,2,FALSE()),5)</f>
        <v>15</v>
      </c>
      <c r="S65" s="52" t="n">
        <f aca="false">IFERROR(VLOOKUP(H65,'10. Lookups'!$J$3:$K$6,2,FALSE()),1)+IF(I65&gt;=75,5,IF(I65&gt;=50,3,IF(I65&gt;=25,2,IF(I65&gt;0,1,0))))+MIN(4,J65*2)</f>
        <v>7</v>
      </c>
      <c r="T65" s="52" t="n">
        <f aca="false">IF(K65&lt;=1,5,IF(K65&lt;=3,4,IF(K65&lt;=7,2,IF(K65&lt;=14,1,0))))+IFERROR(VLOOKUP(L65,'10. Lookups'!$M$3:$N$6,2,FALSE()),1)</f>
        <v>9</v>
      </c>
      <c r="U65" s="52" t="n">
        <f aca="false">IFERROR(VLOOKUP(N65,'10. Lookups'!$P$3:$Q$11,2,FALSE()),3)</f>
        <v>3</v>
      </c>
      <c r="V65" s="52" t="n">
        <f aca="false">IFERROR(VLOOKUP(O65,'10. Lookups'!$S$3:$T$7,2,FALSE()),2)</f>
        <v>4</v>
      </c>
      <c r="W65" s="52" t="n">
        <f aca="false">MIN(100,P65+Q65+R65+S65+T65+U65+V65)</f>
        <v>67</v>
      </c>
      <c r="X65" s="58" t="n">
        <f aca="false">W65</f>
        <v>67</v>
      </c>
      <c r="Y65" s="52" t="str">
        <f aca="false">IF(X65&gt;=75,"Hot",IF(X65&gt;=50,"Warm","Cold"))</f>
        <v>Warm</v>
      </c>
      <c r="Z65" s="52" t="str">
        <f aca="false">IF(Y65="Hot","Call within 5 min · senior agent · site-visit slot",IF(Y65="Warm","Call within 24h · WhatsApp drip · price sheet","Retargeting audience · email nurture · skip dial"))</f>
        <v>Call within 24h · WhatsApp drip · price sheet</v>
      </c>
    </row>
    <row r="66" customFormat="false" ht="15" hidden="false" customHeight="true" outlineLevel="0" collapsed="false">
      <c r="A66" s="49" t="str">
        <f aca="false">'3. Raw Leads'!A66</f>
        <v>L0065</v>
      </c>
      <c r="B66" s="49" t="str">
        <f aca="false">'3. Raw Leads'!C66</f>
        <v>Mahmud Karim</v>
      </c>
      <c r="C66" s="49" t="str">
        <f aca="false">'3. Raw Leads'!D66</f>
        <v>01410883982</v>
      </c>
      <c r="D66" s="49" t="str">
        <f aca="false">'3. Raw Leads'!I66</f>
        <v>Outside Dhaka</v>
      </c>
      <c r="E66" s="49" t="str">
        <f aca="false">'3. Raw Leads'!J66</f>
        <v>Mirpur DOHS Premier</v>
      </c>
      <c r="F66" s="49" t="str">
        <f aca="false">'3. Raw Leads'!K66</f>
        <v>80L–1Cr</v>
      </c>
      <c r="G66" s="51" t="n">
        <f aca="false">'3. Raw Leads'!L66</f>
        <v>8999999</v>
      </c>
      <c r="H66" s="49" t="str">
        <f aca="false">'3. Raw Leads'!R66</f>
        <v>Partial (50–75%)</v>
      </c>
      <c r="I66" s="55" t="n">
        <f aca="false">'3. Raw Leads'!S66</f>
        <v>75</v>
      </c>
      <c r="J66" s="49" t="n">
        <f aca="false">'3. Raw Leads'!T66</f>
        <v>1</v>
      </c>
      <c r="K66" s="49" t="n">
        <f aca="false">'3. Raw Leads'!U66</f>
        <v>5</v>
      </c>
      <c r="L66" s="49" t="str">
        <f aca="false">'3. Raw Leads'!V66</f>
        <v>No</v>
      </c>
      <c r="M66" s="49" t="n">
        <f aca="false">'3. Raw Leads'!W66</f>
        <v>2</v>
      </c>
      <c r="N66" s="49" t="str">
        <f aca="false">'3. Raw Leads'!X66</f>
        <v>Needs info – follow up</v>
      </c>
      <c r="O66" s="49" t="str">
        <f aca="false">'3. Raw Leads'!N66</f>
        <v>Just exploring</v>
      </c>
      <c r="P66" s="49" t="n">
        <f aca="false">IFERROR(VLOOKUP(F66,'10. Lookups'!$A$3:$B$9,2,FALSE()),5)</f>
        <v>22</v>
      </c>
      <c r="Q66" s="49" t="n">
        <f aca="false">IFERROR(VLOOKUP(D66,'10. Lookups'!$D$3:$E$12,2,FALSE()),3)</f>
        <v>3</v>
      </c>
      <c r="R66" s="49" t="n">
        <f aca="false">IFERROR(VLOOKUP(E66,'10. Lookups'!$G$3:$H$8,2,FALSE()),5)</f>
        <v>15</v>
      </c>
      <c r="S66" s="49" t="n">
        <f aca="false">IFERROR(VLOOKUP(H66,'10. Lookups'!$J$3:$K$6,2,FALSE()),1)+IF(I66&gt;=75,5,IF(I66&gt;=50,3,IF(I66&gt;=25,2,IF(I66&gt;0,1,0))))+MIN(4,J66*2)</f>
        <v>9</v>
      </c>
      <c r="T66" s="49" t="n">
        <f aca="false">IF(K66&lt;=1,5,IF(K66&lt;=3,4,IF(K66&lt;=7,2,IF(K66&lt;=14,1,0))))+IFERROR(VLOOKUP(L66,'10. Lookups'!$M$3:$N$6,2,FALSE()),1)</f>
        <v>3</v>
      </c>
      <c r="U66" s="49" t="n">
        <f aca="false">IFERROR(VLOOKUP(N66,'10. Lookups'!$P$3:$Q$11,2,FALSE()),3)</f>
        <v>7</v>
      </c>
      <c r="V66" s="49" t="n">
        <f aca="false">IFERROR(VLOOKUP(O66,'10. Lookups'!$S$3:$T$7,2,FALSE()),2)</f>
        <v>1</v>
      </c>
      <c r="W66" s="49" t="n">
        <f aca="false">MIN(100,P66+Q66+R66+S66+T66+U66+V66)</f>
        <v>60</v>
      </c>
      <c r="X66" s="56" t="n">
        <f aca="false">W66</f>
        <v>60</v>
      </c>
      <c r="Y66" s="49" t="str">
        <f aca="false">IF(X66&gt;=75,"Hot",IF(X66&gt;=50,"Warm","Cold"))</f>
        <v>Warm</v>
      </c>
      <c r="Z66" s="49" t="str">
        <f aca="false">IF(Y66="Hot","Call within 5 min · senior agent · site-visit slot",IF(Y66="Warm","Call within 24h · WhatsApp drip · price sheet","Retargeting audience · email nurture · skip dial"))</f>
        <v>Call within 24h · WhatsApp drip · price sheet</v>
      </c>
    </row>
    <row r="67" customFormat="false" ht="15" hidden="false" customHeight="true" outlineLevel="0" collapsed="false">
      <c r="A67" s="52" t="str">
        <f aca="false">'3. Raw Leads'!A67</f>
        <v>L0066</v>
      </c>
      <c r="B67" s="52" t="str">
        <f aca="false">'3. Raw Leads'!C67</f>
        <v>Fahim Hasan</v>
      </c>
      <c r="C67" s="52" t="str">
        <f aca="false">'3. Raw Leads'!D67</f>
        <v>01780170462</v>
      </c>
      <c r="D67" s="52" t="str">
        <f aca="false">'3. Raw Leads'!I67</f>
        <v>Dhanmondi</v>
      </c>
      <c r="E67" s="52" t="str">
        <f aca="false">'3. Raw Leads'!J67</f>
        <v>Generic / Not Sure</v>
      </c>
      <c r="F67" s="52" t="str">
        <f aca="false">'3. Raw Leads'!K67</f>
        <v>80L–1Cr</v>
      </c>
      <c r="G67" s="54" t="n">
        <f aca="false">'3. Raw Leads'!L67</f>
        <v>8999999</v>
      </c>
      <c r="H67" s="52" t="str">
        <f aca="false">'3. Raw Leads'!R67</f>
        <v>Full (all fields)</v>
      </c>
      <c r="I67" s="57" t="n">
        <f aca="false">'3. Raw Leads'!S67</f>
        <v>0</v>
      </c>
      <c r="J67" s="52" t="n">
        <f aca="false">'3. Raw Leads'!T67</f>
        <v>0</v>
      </c>
      <c r="K67" s="52" t="n">
        <f aca="false">'3. Raw Leads'!U67</f>
        <v>0</v>
      </c>
      <c r="L67" s="52" t="str">
        <f aca="false">'3. Raw Leads'!V67</f>
        <v>Yes</v>
      </c>
      <c r="M67" s="52" t="n">
        <f aca="false">'3. Raw Leads'!W67</f>
        <v>1</v>
      </c>
      <c r="N67" s="52" t="str">
        <f aca="false">'3. Raw Leads'!X67</f>
        <v>Needs info – follow up</v>
      </c>
      <c r="O67" s="52" t="str">
        <f aca="false">'3. Raw Leads'!N67</f>
        <v>1–3 months</v>
      </c>
      <c r="P67" s="52" t="n">
        <f aca="false">IFERROR(VLOOKUP(F67,'10. Lookups'!$A$3:$B$9,2,FALSE()),5)</f>
        <v>22</v>
      </c>
      <c r="Q67" s="52" t="n">
        <f aca="false">IFERROR(VLOOKUP(D67,'10. Lookups'!$D$3:$E$12,2,FALSE()),3)</f>
        <v>9</v>
      </c>
      <c r="R67" s="52" t="n">
        <f aca="false">IFERROR(VLOOKUP(E67,'10. Lookups'!$G$3:$H$8,2,FALSE()),5)</f>
        <v>5</v>
      </c>
      <c r="S67" s="52" t="n">
        <f aca="false">IFERROR(VLOOKUP(H67,'10. Lookups'!$J$3:$K$6,2,FALSE()),1)+IF(I67&gt;=75,5,IF(I67&gt;=50,3,IF(I67&gt;=25,2,IF(I67&gt;0,1,0))))+MIN(4,J67*2)</f>
        <v>6</v>
      </c>
      <c r="T67" s="52" t="n">
        <f aca="false">IF(K67&lt;=1,5,IF(K67&lt;=3,4,IF(K67&lt;=7,2,IF(K67&lt;=14,1,0))))+IFERROR(VLOOKUP(L67,'10. Lookups'!$M$3:$N$6,2,FALSE()),1)</f>
        <v>10</v>
      </c>
      <c r="U67" s="52" t="n">
        <f aca="false">IFERROR(VLOOKUP(N67,'10. Lookups'!$P$3:$Q$11,2,FALSE()),3)</f>
        <v>7</v>
      </c>
      <c r="V67" s="52" t="n">
        <f aca="false">IFERROR(VLOOKUP(O67,'10. Lookups'!$S$3:$T$7,2,FALSE()),2)</f>
        <v>4</v>
      </c>
      <c r="W67" s="52" t="n">
        <f aca="false">MIN(100,P67+Q67+R67+S67+T67+U67+V67)</f>
        <v>63</v>
      </c>
      <c r="X67" s="58" t="n">
        <f aca="false">W67</f>
        <v>63</v>
      </c>
      <c r="Y67" s="52" t="str">
        <f aca="false">IF(X67&gt;=75,"Hot",IF(X67&gt;=50,"Warm","Cold"))</f>
        <v>Warm</v>
      </c>
      <c r="Z67" s="52" t="str">
        <f aca="false">IF(Y67="Hot","Call within 5 min · senior agent · site-visit slot",IF(Y67="Warm","Call within 24h · WhatsApp drip · price sheet","Retargeting audience · email nurture · skip dial"))</f>
        <v>Call within 24h · WhatsApp drip · price sheet</v>
      </c>
    </row>
    <row r="68" customFormat="false" ht="15" hidden="false" customHeight="true" outlineLevel="0" collapsed="false">
      <c r="A68" s="49" t="str">
        <f aca="false">'3. Raw Leads'!A68</f>
        <v>L0067</v>
      </c>
      <c r="B68" s="49" t="str">
        <f aca="false">'3. Raw Leads'!C68</f>
        <v>Towhid Mollah</v>
      </c>
      <c r="C68" s="49" t="str">
        <f aca="false">'3. Raw Leads'!D68</f>
        <v>01386863375</v>
      </c>
      <c r="D68" s="49" t="str">
        <f aca="false">'3. Raw Leads'!I68</f>
        <v>Outside Dhaka</v>
      </c>
      <c r="E68" s="49" t="str">
        <f aca="false">'3. Raw Leads'!J68</f>
        <v>Generic / Not Sure</v>
      </c>
      <c r="F68" s="49" t="str">
        <f aca="false">'3. Raw Leads'!K68</f>
        <v>80L–1Cr</v>
      </c>
      <c r="G68" s="51" t="n">
        <f aca="false">'3. Raw Leads'!L68</f>
        <v>8999999</v>
      </c>
      <c r="H68" s="49" t="str">
        <f aca="false">'3. Raw Leads'!R68</f>
        <v>Full (all fields)</v>
      </c>
      <c r="I68" s="55" t="n">
        <f aca="false">'3. Raw Leads'!S68</f>
        <v>50</v>
      </c>
      <c r="J68" s="49" t="n">
        <f aca="false">'3. Raw Leads'!T68</f>
        <v>0</v>
      </c>
      <c r="K68" s="49" t="n">
        <f aca="false">'3. Raw Leads'!U68</f>
        <v>3</v>
      </c>
      <c r="L68" s="49" t="str">
        <f aca="false">'3. Raw Leads'!V68</f>
        <v>Yes</v>
      </c>
      <c r="M68" s="49" t="n">
        <f aca="false">'3. Raw Leads'!W68</f>
        <v>1</v>
      </c>
      <c r="N68" s="49" t="str">
        <f aca="false">'3. Raw Leads'!X68</f>
        <v>Site visit confirmed</v>
      </c>
      <c r="O68" s="49" t="str">
        <f aca="false">'3. Raw Leads'!N68</f>
        <v>6–12 months</v>
      </c>
      <c r="P68" s="49" t="n">
        <f aca="false">IFERROR(VLOOKUP(F68,'10. Lookups'!$A$3:$B$9,2,FALSE()),5)</f>
        <v>22</v>
      </c>
      <c r="Q68" s="49" t="n">
        <f aca="false">IFERROR(VLOOKUP(D68,'10. Lookups'!$D$3:$E$12,2,FALSE()),3)</f>
        <v>3</v>
      </c>
      <c r="R68" s="49" t="n">
        <f aca="false">IFERROR(VLOOKUP(E68,'10. Lookups'!$G$3:$H$8,2,FALSE()),5)</f>
        <v>5</v>
      </c>
      <c r="S68" s="49" t="n">
        <f aca="false">IFERROR(VLOOKUP(H68,'10. Lookups'!$J$3:$K$6,2,FALSE()),1)+IF(I68&gt;=75,5,IF(I68&gt;=50,3,IF(I68&gt;=25,2,IF(I68&gt;0,1,0))))+MIN(4,J68*2)</f>
        <v>9</v>
      </c>
      <c r="T68" s="49" t="n">
        <f aca="false">IF(K68&lt;=1,5,IF(K68&lt;=3,4,IF(K68&lt;=7,2,IF(K68&lt;=14,1,0))))+IFERROR(VLOOKUP(L68,'10. Lookups'!$M$3:$N$6,2,FALSE()),1)</f>
        <v>9</v>
      </c>
      <c r="U68" s="49" t="n">
        <f aca="false">IFERROR(VLOOKUP(N68,'10. Lookups'!$P$3:$Q$11,2,FALSE()),3)</f>
        <v>15</v>
      </c>
      <c r="V68" s="49" t="n">
        <f aca="false">IFERROR(VLOOKUP(O68,'10. Lookups'!$S$3:$T$7,2,FALSE()),2)</f>
        <v>2</v>
      </c>
      <c r="W68" s="49" t="n">
        <f aca="false">MIN(100,P68+Q68+R68+S68+T68+U68+V68)</f>
        <v>65</v>
      </c>
      <c r="X68" s="56" t="n">
        <f aca="false">W68</f>
        <v>65</v>
      </c>
      <c r="Y68" s="49" t="str">
        <f aca="false">IF(X68&gt;=75,"Hot",IF(X68&gt;=50,"Warm","Cold"))</f>
        <v>Warm</v>
      </c>
      <c r="Z68" s="49" t="str">
        <f aca="false">IF(Y68="Hot","Call within 5 min · senior agent · site-visit slot",IF(Y68="Warm","Call within 24h · WhatsApp drip · price sheet","Retargeting audience · email nurture · skip dial"))</f>
        <v>Call within 24h · WhatsApp drip · price sheet</v>
      </c>
    </row>
    <row r="69" customFormat="false" ht="15" hidden="false" customHeight="true" outlineLevel="0" collapsed="false">
      <c r="A69" s="52" t="str">
        <f aca="false">'3. Raw Leads'!A69</f>
        <v>L0068</v>
      </c>
      <c r="B69" s="52" t="str">
        <f aca="false">'3. Raw Leads'!C69</f>
        <v>Farzana Hossain</v>
      </c>
      <c r="C69" s="52" t="str">
        <f aca="false">'3. Raw Leads'!D69</f>
        <v>01939599534</v>
      </c>
      <c r="D69" s="52" t="str">
        <f aca="false">'3. Raw Leads'!I69</f>
        <v>Mohammadpur</v>
      </c>
      <c r="E69" s="52" t="str">
        <f aca="false">'3. Raw Leads'!J69</f>
        <v>Banasree Bay</v>
      </c>
      <c r="F69" s="52" t="str">
        <f aca="false">'3. Raw Leads'!K69</f>
        <v>80L–1Cr</v>
      </c>
      <c r="G69" s="54" t="n">
        <f aca="false">'3. Raw Leads'!L69</f>
        <v>8999999</v>
      </c>
      <c r="H69" s="52" t="str">
        <f aca="false">'3. Raw Leads'!R69</f>
        <v>Full (all fields)</v>
      </c>
      <c r="I69" s="57" t="n">
        <f aca="false">'3. Raw Leads'!S69</f>
        <v>75</v>
      </c>
      <c r="J69" s="52" t="n">
        <f aca="false">'3. Raw Leads'!T69</f>
        <v>0</v>
      </c>
      <c r="K69" s="52" t="n">
        <f aca="false">'3. Raw Leads'!U69</f>
        <v>1</v>
      </c>
      <c r="L69" s="52" t="str">
        <f aca="false">'3. Raw Leads'!V69</f>
        <v>Yes</v>
      </c>
      <c r="M69" s="52" t="n">
        <f aca="false">'3. Raw Leads'!W69</f>
        <v>4</v>
      </c>
      <c r="N69" s="52" t="str">
        <f aca="false">'3. Raw Leads'!X69</f>
        <v>Site visit confirmed</v>
      </c>
      <c r="O69" s="52" t="str">
        <f aca="false">'3. Raw Leads'!N69</f>
        <v>1–3 months</v>
      </c>
      <c r="P69" s="52" t="n">
        <f aca="false">IFERROR(VLOOKUP(F69,'10. Lookups'!$A$3:$B$9,2,FALSE()),5)</f>
        <v>22</v>
      </c>
      <c r="Q69" s="52" t="n">
        <f aca="false">IFERROR(VLOOKUP(D69,'10. Lookups'!$D$3:$E$12,2,FALSE()),3)</f>
        <v>8</v>
      </c>
      <c r="R69" s="52" t="n">
        <f aca="false">IFERROR(VLOOKUP(E69,'10. Lookups'!$G$3:$H$8,2,FALSE()),5)</f>
        <v>15</v>
      </c>
      <c r="S69" s="52" t="n">
        <f aca="false">IFERROR(VLOOKUP(H69,'10. Lookups'!$J$3:$K$6,2,FALSE()),1)+IF(I69&gt;=75,5,IF(I69&gt;=50,3,IF(I69&gt;=25,2,IF(I69&gt;0,1,0))))+MIN(4,J69*2)</f>
        <v>11</v>
      </c>
      <c r="T69" s="52" t="n">
        <f aca="false">IF(K69&lt;=1,5,IF(K69&lt;=3,4,IF(K69&lt;=7,2,IF(K69&lt;=14,1,0))))+IFERROR(VLOOKUP(L69,'10. Lookups'!$M$3:$N$6,2,FALSE()),1)</f>
        <v>10</v>
      </c>
      <c r="U69" s="52" t="n">
        <f aca="false">IFERROR(VLOOKUP(N69,'10. Lookups'!$P$3:$Q$11,2,FALSE()),3)</f>
        <v>15</v>
      </c>
      <c r="V69" s="52" t="n">
        <f aca="false">IFERROR(VLOOKUP(O69,'10. Lookups'!$S$3:$T$7,2,FALSE()),2)</f>
        <v>4</v>
      </c>
      <c r="W69" s="52" t="n">
        <f aca="false">MIN(100,P69+Q69+R69+S69+T69+U69+V69)</f>
        <v>85</v>
      </c>
      <c r="X69" s="58" t="n">
        <f aca="false">W69</f>
        <v>85</v>
      </c>
      <c r="Y69" s="52" t="str">
        <f aca="false">IF(X69&gt;=75,"Hot",IF(X69&gt;=50,"Warm","Cold"))</f>
        <v>Hot</v>
      </c>
      <c r="Z69" s="52" t="str">
        <f aca="false">IF(Y69="Hot","Call within 5 min · senior agent · site-visit slot",IF(Y69="Warm","Call within 24h · WhatsApp drip · price sheet","Retargeting audience · email nurture · skip dial"))</f>
        <v>Call within 5 min · senior agent · site-visit slot</v>
      </c>
    </row>
    <row r="70" customFormat="false" ht="15" hidden="false" customHeight="true" outlineLevel="0" collapsed="false">
      <c r="A70" s="49" t="str">
        <f aca="false">'3. Raw Leads'!A70</f>
        <v>L0069</v>
      </c>
      <c r="B70" s="49" t="str">
        <f aca="false">'3. Raw Leads'!C70</f>
        <v>Arif Hossain</v>
      </c>
      <c r="C70" s="49" t="str">
        <f aca="false">'3. Raw Leads'!D70</f>
        <v>01927086688</v>
      </c>
      <c r="D70" s="49" t="str">
        <f aca="false">'3. Raw Leads'!I70</f>
        <v>Uttara</v>
      </c>
      <c r="E70" s="49" t="str">
        <f aca="false">'3. Raw Leads'!J70</f>
        <v>Banasree Bay</v>
      </c>
      <c r="F70" s="49" t="str">
        <f aca="false">'3. Raw Leads'!K70</f>
        <v>80L–1Cr</v>
      </c>
      <c r="G70" s="51" t="n">
        <f aca="false">'3. Raw Leads'!L70</f>
        <v>8999999</v>
      </c>
      <c r="H70" s="49" t="str">
        <f aca="false">'3. Raw Leads'!R70</f>
        <v>Most (≥75%)</v>
      </c>
      <c r="I70" s="55" t="n">
        <f aca="false">'3. Raw Leads'!S70</f>
        <v>75</v>
      </c>
      <c r="J70" s="49" t="n">
        <f aca="false">'3. Raw Leads'!T70</f>
        <v>0</v>
      </c>
      <c r="K70" s="49" t="n">
        <f aca="false">'3. Raw Leads'!U70</f>
        <v>1</v>
      </c>
      <c r="L70" s="49" t="str">
        <f aca="false">'3. Raw Leads'!V70</f>
        <v>Yes</v>
      </c>
      <c r="M70" s="49" t="n">
        <f aca="false">'3. Raw Leads'!W70</f>
        <v>2</v>
      </c>
      <c r="N70" s="49" t="str">
        <f aca="false">'3. Raw Leads'!X70</f>
        <v>Interested – evaluating</v>
      </c>
      <c r="O70" s="49" t="str">
        <f aca="false">'3. Raw Leads'!N70</f>
        <v>6–12 months</v>
      </c>
      <c r="P70" s="49" t="n">
        <f aca="false">IFERROR(VLOOKUP(F70,'10. Lookups'!$A$3:$B$9,2,FALSE()),5)</f>
        <v>22</v>
      </c>
      <c r="Q70" s="49" t="n">
        <f aca="false">IFERROR(VLOOKUP(D70,'10. Lookups'!$D$3:$E$12,2,FALSE()),3)</f>
        <v>15</v>
      </c>
      <c r="R70" s="49" t="n">
        <f aca="false">IFERROR(VLOOKUP(E70,'10. Lookups'!$G$3:$H$8,2,FALSE()),5)</f>
        <v>15</v>
      </c>
      <c r="S70" s="49" t="n">
        <f aca="false">IFERROR(VLOOKUP(H70,'10. Lookups'!$J$3:$K$6,2,FALSE()),1)+IF(I70&gt;=75,5,IF(I70&gt;=50,3,IF(I70&gt;=25,2,IF(I70&gt;0,1,0))))+MIN(4,J70*2)</f>
        <v>9</v>
      </c>
      <c r="T70" s="49" t="n">
        <f aca="false">IF(K70&lt;=1,5,IF(K70&lt;=3,4,IF(K70&lt;=7,2,IF(K70&lt;=14,1,0))))+IFERROR(VLOOKUP(L70,'10. Lookups'!$M$3:$N$6,2,FALSE()),1)</f>
        <v>10</v>
      </c>
      <c r="U70" s="49" t="n">
        <f aca="false">IFERROR(VLOOKUP(N70,'10. Lookups'!$P$3:$Q$11,2,FALSE()),3)</f>
        <v>10</v>
      </c>
      <c r="V70" s="49" t="n">
        <f aca="false">IFERROR(VLOOKUP(O70,'10. Lookups'!$S$3:$T$7,2,FALSE()),2)</f>
        <v>2</v>
      </c>
      <c r="W70" s="49" t="n">
        <f aca="false">MIN(100,P70+Q70+R70+S70+T70+U70+V70)</f>
        <v>83</v>
      </c>
      <c r="X70" s="56" t="n">
        <f aca="false">W70</f>
        <v>83</v>
      </c>
      <c r="Y70" s="49" t="str">
        <f aca="false">IF(X70&gt;=75,"Hot",IF(X70&gt;=50,"Warm","Cold"))</f>
        <v>Hot</v>
      </c>
      <c r="Z70" s="49" t="str">
        <f aca="false">IF(Y70="Hot","Call within 5 min · senior agent · site-visit slot",IF(Y70="Warm","Call within 24h · WhatsApp drip · price sheet","Retargeting audience · email nurture · skip dial"))</f>
        <v>Call within 5 min · senior agent · site-visit slot</v>
      </c>
    </row>
    <row r="71" customFormat="false" ht="15" hidden="false" customHeight="true" outlineLevel="0" collapsed="false">
      <c r="A71" s="52" t="str">
        <f aca="false">'3. Raw Leads'!A71</f>
        <v>L0070</v>
      </c>
      <c r="B71" s="52" t="str">
        <f aca="false">'3. Raw Leads'!C71</f>
        <v>Mahbub Rahman</v>
      </c>
      <c r="C71" s="52" t="str">
        <f aca="false">'3. Raw Leads'!D71</f>
        <v>01831739363</v>
      </c>
      <c r="D71" s="52" t="str">
        <f aca="false">'3. Raw Leads'!I71</f>
        <v>Outside Dhaka</v>
      </c>
      <c r="E71" s="52" t="str">
        <f aca="false">'3. Raw Leads'!J71</f>
        <v>Skyline Heights – Bashundhara</v>
      </c>
      <c r="F71" s="52" t="str">
        <f aca="false">'3. Raw Leads'!K71</f>
        <v>1.25Cr–1.5Cr</v>
      </c>
      <c r="G71" s="54" t="n">
        <f aca="false">'3. Raw Leads'!L71</f>
        <v>13750000</v>
      </c>
      <c r="H71" s="52" t="str">
        <f aca="false">'3. Raw Leads'!R71</f>
        <v>Partial (50–75%)</v>
      </c>
      <c r="I71" s="57" t="n">
        <f aca="false">'3. Raw Leads'!S71</f>
        <v>75</v>
      </c>
      <c r="J71" s="52" t="n">
        <f aca="false">'3. Raw Leads'!T71</f>
        <v>1</v>
      </c>
      <c r="K71" s="52" t="n">
        <f aca="false">'3. Raw Leads'!U71</f>
        <v>2</v>
      </c>
      <c r="L71" s="52" t="str">
        <f aca="false">'3. Raw Leads'!V71</f>
        <v>No</v>
      </c>
      <c r="M71" s="52" t="n">
        <f aca="false">'3. Raw Leads'!W71</f>
        <v>1</v>
      </c>
      <c r="N71" s="52" t="str">
        <f aca="false">'3. Raw Leads'!X71</f>
        <v>Out of budget</v>
      </c>
      <c r="O71" s="52" t="str">
        <f aca="false">'3. Raw Leads'!N71</f>
        <v>1–3 months</v>
      </c>
      <c r="P71" s="52" t="n">
        <f aca="false">IFERROR(VLOOKUP(F71,'10. Lookups'!$A$3:$B$9,2,FALSE()),5)</f>
        <v>23</v>
      </c>
      <c r="Q71" s="52" t="n">
        <f aca="false">IFERROR(VLOOKUP(D71,'10. Lookups'!$D$3:$E$12,2,FALSE()),3)</f>
        <v>3</v>
      </c>
      <c r="R71" s="52" t="n">
        <f aca="false">IFERROR(VLOOKUP(E71,'10. Lookups'!$G$3:$H$8,2,FALSE()),5)</f>
        <v>15</v>
      </c>
      <c r="S71" s="52" t="n">
        <f aca="false">IFERROR(VLOOKUP(H71,'10. Lookups'!$J$3:$K$6,2,FALSE()),1)+IF(I71&gt;=75,5,IF(I71&gt;=50,3,IF(I71&gt;=25,2,IF(I71&gt;0,1,0))))+MIN(4,J71*2)</f>
        <v>9</v>
      </c>
      <c r="T71" s="52" t="n">
        <f aca="false">IF(K71&lt;=1,5,IF(K71&lt;=3,4,IF(K71&lt;=7,2,IF(K71&lt;=14,1,0))))+IFERROR(VLOOKUP(L71,'10. Lookups'!$M$3:$N$6,2,FALSE()),1)</f>
        <v>5</v>
      </c>
      <c r="U71" s="52" t="n">
        <f aca="false">IFERROR(VLOOKUP(N71,'10. Lookups'!$P$3:$Q$11,2,FALSE()),3)</f>
        <v>2</v>
      </c>
      <c r="V71" s="52" t="n">
        <f aca="false">IFERROR(VLOOKUP(O71,'10. Lookups'!$S$3:$T$7,2,FALSE()),2)</f>
        <v>4</v>
      </c>
      <c r="W71" s="52" t="n">
        <f aca="false">MIN(100,P71+Q71+R71+S71+T71+U71+V71)</f>
        <v>61</v>
      </c>
      <c r="X71" s="58" t="n">
        <f aca="false">W71</f>
        <v>61</v>
      </c>
      <c r="Y71" s="52" t="str">
        <f aca="false">IF(X71&gt;=75,"Hot",IF(X71&gt;=50,"Warm","Cold"))</f>
        <v>Warm</v>
      </c>
      <c r="Z71" s="52" t="str">
        <f aca="false">IF(Y71="Hot","Call within 5 min · senior agent · site-visit slot",IF(Y71="Warm","Call within 24h · WhatsApp drip · price sheet","Retargeting audience · email nurture · skip dial"))</f>
        <v>Call within 24h · WhatsApp drip · price sheet</v>
      </c>
    </row>
    <row r="72" customFormat="false" ht="15" hidden="false" customHeight="true" outlineLevel="0" collapsed="false">
      <c r="A72" s="49" t="str">
        <f aca="false">'3. Raw Leads'!A72</f>
        <v>L0071</v>
      </c>
      <c r="B72" s="49" t="str">
        <f aca="false">'3. Raw Leads'!C72</f>
        <v>Nazmul Mollah</v>
      </c>
      <c r="C72" s="49" t="str">
        <f aca="false">'3. Raw Leads'!D72</f>
        <v>01835369378</v>
      </c>
      <c r="D72" s="49" t="str">
        <f aca="false">'3. Raw Leads'!I72</f>
        <v>Aftab Nagar</v>
      </c>
      <c r="E72" s="49" t="str">
        <f aca="false">'3. Raw Leads'!J72</f>
        <v>Generic / Not Sure</v>
      </c>
      <c r="F72" s="49" t="str">
        <f aca="false">'3. Raw Leads'!K72</f>
        <v>80L–1Cr</v>
      </c>
      <c r="G72" s="51" t="n">
        <f aca="false">'3. Raw Leads'!L72</f>
        <v>8999999</v>
      </c>
      <c r="H72" s="49" t="str">
        <f aca="false">'3. Raw Leads'!R72</f>
        <v>Full (all fields)</v>
      </c>
      <c r="I72" s="55" t="n">
        <f aca="false">'3. Raw Leads'!S72</f>
        <v>95</v>
      </c>
      <c r="J72" s="49" t="n">
        <f aca="false">'3. Raw Leads'!T72</f>
        <v>1</v>
      </c>
      <c r="K72" s="49" t="n">
        <f aca="false">'3. Raw Leads'!U72</f>
        <v>0</v>
      </c>
      <c r="L72" s="49" t="str">
        <f aca="false">'3. Raw Leads'!V72</f>
        <v>No</v>
      </c>
      <c r="M72" s="49" t="n">
        <f aca="false">'3. Raw Leads'!W72</f>
        <v>2</v>
      </c>
      <c r="N72" s="49" t="str">
        <f aca="false">'3. Raw Leads'!X72</f>
        <v>Wrong number</v>
      </c>
      <c r="O72" s="49" t="str">
        <f aca="false">'3. Raw Leads'!N72</f>
        <v>Just exploring</v>
      </c>
      <c r="P72" s="49" t="n">
        <f aca="false">IFERROR(VLOOKUP(F72,'10. Lookups'!$A$3:$B$9,2,FALSE()),5)</f>
        <v>22</v>
      </c>
      <c r="Q72" s="49" t="n">
        <f aca="false">IFERROR(VLOOKUP(D72,'10. Lookups'!$D$3:$E$12,2,FALSE()),3)</f>
        <v>15</v>
      </c>
      <c r="R72" s="49" t="n">
        <f aca="false">IFERROR(VLOOKUP(E72,'10. Lookups'!$G$3:$H$8,2,FALSE()),5)</f>
        <v>5</v>
      </c>
      <c r="S72" s="49" t="n">
        <f aca="false">IFERROR(VLOOKUP(H72,'10. Lookups'!$J$3:$K$6,2,FALSE()),1)+IF(I72&gt;=75,5,IF(I72&gt;=50,3,IF(I72&gt;=25,2,IF(I72&gt;0,1,0))))+MIN(4,J72*2)</f>
        <v>13</v>
      </c>
      <c r="T72" s="49" t="n">
        <f aca="false">IF(K72&lt;=1,5,IF(K72&lt;=3,4,IF(K72&lt;=7,2,IF(K72&lt;=14,1,0))))+IFERROR(VLOOKUP(L72,'10. Lookups'!$M$3:$N$6,2,FALSE()),1)</f>
        <v>6</v>
      </c>
      <c r="U72" s="49" t="n">
        <f aca="false">IFERROR(VLOOKUP(N72,'10. Lookups'!$P$3:$Q$11,2,FALSE()),3)</f>
        <v>0</v>
      </c>
      <c r="V72" s="49" t="n">
        <f aca="false">IFERROR(VLOOKUP(O72,'10. Lookups'!$S$3:$T$7,2,FALSE()),2)</f>
        <v>1</v>
      </c>
      <c r="W72" s="49" t="n">
        <f aca="false">MIN(100,P72+Q72+R72+S72+T72+U72+V72)</f>
        <v>62</v>
      </c>
      <c r="X72" s="56" t="n">
        <f aca="false">W72</f>
        <v>62</v>
      </c>
      <c r="Y72" s="49" t="str">
        <f aca="false">IF(X72&gt;=75,"Hot",IF(X72&gt;=50,"Warm","Cold"))</f>
        <v>Warm</v>
      </c>
      <c r="Z72" s="49" t="str">
        <f aca="false">IF(Y72="Hot","Call within 5 min · senior agent · site-visit slot",IF(Y72="Warm","Call within 24h · WhatsApp drip · price sheet","Retargeting audience · email nurture · skip dial"))</f>
        <v>Call within 24h · WhatsApp drip · price sheet</v>
      </c>
    </row>
    <row r="73" customFormat="false" ht="15" hidden="false" customHeight="true" outlineLevel="0" collapsed="false">
      <c r="A73" s="52" t="str">
        <f aca="false">'3. Raw Leads'!A73</f>
        <v>L0072</v>
      </c>
      <c r="B73" s="52" t="str">
        <f aca="false">'3. Raw Leads'!C73</f>
        <v>Mizan Pramanik</v>
      </c>
      <c r="C73" s="52" t="str">
        <f aca="false">'3. Raw Leads'!D73</f>
        <v>01831203875</v>
      </c>
      <c r="D73" s="52" t="str">
        <f aca="false">'3. Raw Leads'!I73</f>
        <v>Outside Dhaka</v>
      </c>
      <c r="E73" s="52" t="str">
        <f aca="false">'3. Raw Leads'!J73</f>
        <v>Mirpur DOHS Premier</v>
      </c>
      <c r="F73" s="52" t="str">
        <f aca="false">'3. Raw Leads'!K73</f>
        <v>1Cr–1.25Cr</v>
      </c>
      <c r="G73" s="54" t="n">
        <f aca="false">'3. Raw Leads'!L73</f>
        <v>11249999</v>
      </c>
      <c r="H73" s="52" t="str">
        <f aca="false">'3. Raw Leads'!R73</f>
        <v>Most (≥75%)</v>
      </c>
      <c r="I73" s="57" t="n">
        <f aca="false">'3. Raw Leads'!S73</f>
        <v>0</v>
      </c>
      <c r="J73" s="52" t="n">
        <f aca="false">'3. Raw Leads'!T73</f>
        <v>0</v>
      </c>
      <c r="K73" s="52" t="n">
        <f aca="false">'3. Raw Leads'!U73</f>
        <v>5</v>
      </c>
      <c r="L73" s="52" t="str">
        <f aca="false">'3. Raw Leads'!V73</f>
        <v>N/A</v>
      </c>
      <c r="M73" s="52" t="n">
        <f aca="false">'3. Raw Leads'!W73</f>
        <v>3</v>
      </c>
      <c r="N73" s="52" t="str">
        <f aca="false">'3. Raw Leads'!X73</f>
        <v>Wrong number</v>
      </c>
      <c r="O73" s="52" t="str">
        <f aca="false">'3. Raw Leads'!N73</f>
        <v>1–3 months</v>
      </c>
      <c r="P73" s="52" t="n">
        <f aca="false">IFERROR(VLOOKUP(F73,'10. Lookups'!$A$3:$B$9,2,FALSE()),5)</f>
        <v>25</v>
      </c>
      <c r="Q73" s="52" t="n">
        <f aca="false">IFERROR(VLOOKUP(D73,'10. Lookups'!$D$3:$E$12,2,FALSE()),3)</f>
        <v>3</v>
      </c>
      <c r="R73" s="52" t="n">
        <f aca="false">IFERROR(VLOOKUP(E73,'10. Lookups'!$G$3:$H$8,2,FALSE()),5)</f>
        <v>15</v>
      </c>
      <c r="S73" s="52" t="n">
        <f aca="false">IFERROR(VLOOKUP(H73,'10. Lookups'!$J$3:$K$6,2,FALSE()),1)+IF(I73&gt;=75,5,IF(I73&gt;=50,3,IF(I73&gt;=25,2,IF(I73&gt;0,1,0))))+MIN(4,J73*2)</f>
        <v>4</v>
      </c>
      <c r="T73" s="52" t="n">
        <f aca="false">IF(K73&lt;=1,5,IF(K73&lt;=3,4,IF(K73&lt;=7,2,IF(K73&lt;=14,1,0))))+IFERROR(VLOOKUP(L73,'10. Lookups'!$M$3:$N$6,2,FALSE()),1)</f>
        <v>4</v>
      </c>
      <c r="U73" s="52" t="n">
        <f aca="false">IFERROR(VLOOKUP(N73,'10. Lookups'!$P$3:$Q$11,2,FALSE()),3)</f>
        <v>0</v>
      </c>
      <c r="V73" s="52" t="n">
        <f aca="false">IFERROR(VLOOKUP(O73,'10. Lookups'!$S$3:$T$7,2,FALSE()),2)</f>
        <v>4</v>
      </c>
      <c r="W73" s="52" t="n">
        <f aca="false">MIN(100,P73+Q73+R73+S73+T73+U73+V73)</f>
        <v>55</v>
      </c>
      <c r="X73" s="58" t="n">
        <f aca="false">W73</f>
        <v>55</v>
      </c>
      <c r="Y73" s="52" t="str">
        <f aca="false">IF(X73&gt;=75,"Hot",IF(X73&gt;=50,"Warm","Cold"))</f>
        <v>Warm</v>
      </c>
      <c r="Z73" s="52" t="str">
        <f aca="false">IF(Y73="Hot","Call within 5 min · senior agent · site-visit slot",IF(Y73="Warm","Call within 24h · WhatsApp drip · price sheet","Retargeting audience · email nurture · skip dial"))</f>
        <v>Call within 24h · WhatsApp drip · price sheet</v>
      </c>
    </row>
    <row r="74" customFormat="false" ht="15" hidden="false" customHeight="true" outlineLevel="0" collapsed="false">
      <c r="A74" s="49" t="str">
        <f aca="false">'3. Raw Leads'!A74</f>
        <v>L0073</v>
      </c>
      <c r="B74" s="49" t="str">
        <f aca="false">'3. Raw Leads'!C74</f>
        <v>Rifa Pramanik</v>
      </c>
      <c r="C74" s="49" t="str">
        <f aca="false">'3. Raw Leads'!D74</f>
        <v>01961567933</v>
      </c>
      <c r="D74" s="49" t="str">
        <f aca="false">'3. Raw Leads'!I74</f>
        <v>Bashundhara R/A</v>
      </c>
      <c r="E74" s="49" t="str">
        <f aca="false">'3. Raw Leads'!J74</f>
        <v>Mirpur DOHS Premier</v>
      </c>
      <c r="F74" s="49" t="str">
        <f aca="false">'3. Raw Leads'!K74</f>
        <v>80L–1Cr</v>
      </c>
      <c r="G74" s="51" t="n">
        <f aca="false">'3. Raw Leads'!L74</f>
        <v>8999999</v>
      </c>
      <c r="H74" s="49" t="str">
        <f aca="false">'3. Raw Leads'!R74</f>
        <v>Minimal (&lt;50%)</v>
      </c>
      <c r="I74" s="55" t="n">
        <f aca="false">'3. Raw Leads'!S74</f>
        <v>0</v>
      </c>
      <c r="J74" s="49" t="n">
        <f aca="false">'3. Raw Leads'!T74</f>
        <v>2</v>
      </c>
      <c r="K74" s="49" t="n">
        <f aca="false">'3. Raw Leads'!U74</f>
        <v>2</v>
      </c>
      <c r="L74" s="49" t="str">
        <f aca="false">'3. Raw Leads'!V74</f>
        <v>Yes</v>
      </c>
      <c r="M74" s="49" t="n">
        <f aca="false">'3. Raw Leads'!W74</f>
        <v>2</v>
      </c>
      <c r="N74" s="49" t="str">
        <f aca="false">'3. Raw Leads'!X74</f>
        <v>Interested – evaluating</v>
      </c>
      <c r="O74" s="49" t="str">
        <f aca="false">'3. Raw Leads'!N74</f>
        <v>6–12 months</v>
      </c>
      <c r="P74" s="49" t="n">
        <f aca="false">IFERROR(VLOOKUP(F74,'10. Lookups'!$A$3:$B$9,2,FALSE()),5)</f>
        <v>22</v>
      </c>
      <c r="Q74" s="49" t="n">
        <f aca="false">IFERROR(VLOOKUP(D74,'10. Lookups'!$D$3:$E$12,2,FALSE()),3)</f>
        <v>15</v>
      </c>
      <c r="R74" s="49" t="n">
        <f aca="false">IFERROR(VLOOKUP(E74,'10. Lookups'!$G$3:$H$8,2,FALSE()),5)</f>
        <v>15</v>
      </c>
      <c r="S74" s="49" t="n">
        <f aca="false">IFERROR(VLOOKUP(H74,'10. Lookups'!$J$3:$K$6,2,FALSE()),1)+IF(I74&gt;=75,5,IF(I74&gt;=50,3,IF(I74&gt;=25,2,IF(I74&gt;0,1,0))))+MIN(4,J74*2)</f>
        <v>5</v>
      </c>
      <c r="T74" s="49" t="n">
        <f aca="false">IF(K74&lt;=1,5,IF(K74&lt;=3,4,IF(K74&lt;=7,2,IF(K74&lt;=14,1,0))))+IFERROR(VLOOKUP(L74,'10. Lookups'!$M$3:$N$6,2,FALSE()),1)</f>
        <v>9</v>
      </c>
      <c r="U74" s="49" t="n">
        <f aca="false">IFERROR(VLOOKUP(N74,'10. Lookups'!$P$3:$Q$11,2,FALSE()),3)</f>
        <v>10</v>
      </c>
      <c r="V74" s="49" t="n">
        <f aca="false">IFERROR(VLOOKUP(O74,'10. Lookups'!$S$3:$T$7,2,FALSE()),2)</f>
        <v>2</v>
      </c>
      <c r="W74" s="49" t="n">
        <f aca="false">MIN(100,P74+Q74+R74+S74+T74+U74+V74)</f>
        <v>78</v>
      </c>
      <c r="X74" s="56" t="n">
        <f aca="false">W74</f>
        <v>78</v>
      </c>
      <c r="Y74" s="49" t="str">
        <f aca="false">IF(X74&gt;=75,"Hot",IF(X74&gt;=50,"Warm","Cold"))</f>
        <v>Hot</v>
      </c>
      <c r="Z74" s="49" t="str">
        <f aca="false">IF(Y74="Hot","Call within 5 min · senior agent · site-visit slot",IF(Y74="Warm","Call within 24h · WhatsApp drip · price sheet","Retargeting audience · email nurture · skip dial"))</f>
        <v>Call within 5 min · senior agent · site-visit slot</v>
      </c>
    </row>
    <row r="75" customFormat="false" ht="15" hidden="false" customHeight="true" outlineLevel="0" collapsed="false">
      <c r="A75" s="52" t="str">
        <f aca="false">'3. Raw Leads'!A75</f>
        <v>L0074</v>
      </c>
      <c r="B75" s="52" t="str">
        <f aca="false">'3. Raw Leads'!C75</f>
        <v>Polash Hossain</v>
      </c>
      <c r="C75" s="52" t="str">
        <f aca="false">'3. Raw Leads'!D75</f>
        <v>01901489025</v>
      </c>
      <c r="D75" s="52" t="str">
        <f aca="false">'3. Raw Leads'!I75</f>
        <v>Bashundhara R/A</v>
      </c>
      <c r="E75" s="52" t="str">
        <f aca="false">'3. Raw Leads'!J75</f>
        <v>Uttara Greenview</v>
      </c>
      <c r="F75" s="52" t="str">
        <f aca="false">'3. Raw Leads'!K75</f>
        <v>80L–1Cr</v>
      </c>
      <c r="G75" s="54" t="n">
        <f aca="false">'3. Raw Leads'!L75</f>
        <v>8999999</v>
      </c>
      <c r="H75" s="52" t="str">
        <f aca="false">'3. Raw Leads'!R75</f>
        <v>Partial (50–75%)</v>
      </c>
      <c r="I75" s="57" t="n">
        <f aca="false">'3. Raw Leads'!S75</f>
        <v>0</v>
      </c>
      <c r="J75" s="52" t="n">
        <f aca="false">'3. Raw Leads'!T75</f>
        <v>0</v>
      </c>
      <c r="K75" s="52" t="n">
        <f aca="false">'3. Raw Leads'!U75</f>
        <v>0</v>
      </c>
      <c r="L75" s="52" t="str">
        <f aca="false">'3. Raw Leads'!V75</f>
        <v>Yes</v>
      </c>
      <c r="M75" s="52" t="n">
        <f aca="false">'3. Raw Leads'!W75</f>
        <v>4</v>
      </c>
      <c r="N75" s="52" t="str">
        <f aca="false">'3. Raw Leads'!X75</f>
        <v>Not interested</v>
      </c>
      <c r="O75" s="52" t="str">
        <f aca="false">'3. Raw Leads'!N75</f>
        <v>1–3 months</v>
      </c>
      <c r="P75" s="52" t="n">
        <f aca="false">IFERROR(VLOOKUP(F75,'10. Lookups'!$A$3:$B$9,2,FALSE()),5)</f>
        <v>22</v>
      </c>
      <c r="Q75" s="52" t="n">
        <f aca="false">IFERROR(VLOOKUP(D75,'10. Lookups'!$D$3:$E$12,2,FALSE()),3)</f>
        <v>15</v>
      </c>
      <c r="R75" s="52" t="n">
        <f aca="false">IFERROR(VLOOKUP(E75,'10. Lookups'!$G$3:$H$8,2,FALSE()),5)</f>
        <v>15</v>
      </c>
      <c r="S75" s="52" t="n">
        <f aca="false">IFERROR(VLOOKUP(H75,'10. Lookups'!$J$3:$K$6,2,FALSE()),1)+IF(I75&gt;=75,5,IF(I75&gt;=50,3,IF(I75&gt;=25,2,IF(I75&gt;0,1,0))))+MIN(4,J75*2)</f>
        <v>2</v>
      </c>
      <c r="T75" s="52" t="n">
        <f aca="false">IF(K75&lt;=1,5,IF(K75&lt;=3,4,IF(K75&lt;=7,2,IF(K75&lt;=14,1,0))))+IFERROR(VLOOKUP(L75,'10. Lookups'!$M$3:$N$6,2,FALSE()),1)</f>
        <v>10</v>
      </c>
      <c r="U75" s="52" t="n">
        <f aca="false">IFERROR(VLOOKUP(N75,'10. Lookups'!$P$3:$Q$11,2,FALSE()),3)</f>
        <v>1</v>
      </c>
      <c r="V75" s="52" t="n">
        <f aca="false">IFERROR(VLOOKUP(O75,'10. Lookups'!$S$3:$T$7,2,FALSE()),2)</f>
        <v>4</v>
      </c>
      <c r="W75" s="52" t="n">
        <f aca="false">MIN(100,P75+Q75+R75+S75+T75+U75+V75)</f>
        <v>69</v>
      </c>
      <c r="X75" s="58" t="n">
        <f aca="false">W75</f>
        <v>69</v>
      </c>
      <c r="Y75" s="52" t="str">
        <f aca="false">IF(X75&gt;=75,"Hot",IF(X75&gt;=50,"Warm","Cold"))</f>
        <v>Warm</v>
      </c>
      <c r="Z75" s="52" t="str">
        <f aca="false">IF(Y75="Hot","Call within 5 min · senior agent · site-visit slot",IF(Y75="Warm","Call within 24h · WhatsApp drip · price sheet","Retargeting audience · email nurture · skip dial"))</f>
        <v>Call within 24h · WhatsApp drip · price sheet</v>
      </c>
    </row>
    <row r="76" customFormat="false" ht="15" hidden="false" customHeight="true" outlineLevel="0" collapsed="false">
      <c r="A76" s="49" t="str">
        <f aca="false">'3. Raw Leads'!A76</f>
        <v>L0075</v>
      </c>
      <c r="B76" s="49" t="str">
        <f aca="false">'3. Raw Leads'!C76</f>
        <v>Mizan Siddique</v>
      </c>
      <c r="C76" s="49" t="str">
        <f aca="false">'3. Raw Leads'!D76</f>
        <v>01699650477</v>
      </c>
      <c r="D76" s="49" t="str">
        <f aca="false">'3. Raw Leads'!I76</f>
        <v>Outside Dhaka</v>
      </c>
      <c r="E76" s="49" t="str">
        <f aca="false">'3. Raw Leads'!J76</f>
        <v>Uttara Greenview</v>
      </c>
      <c r="F76" s="49" t="str">
        <f aca="false">'3. Raw Leads'!K76</f>
        <v>60L–80L</v>
      </c>
      <c r="G76" s="51" t="n">
        <f aca="false">'3. Raw Leads'!L76</f>
        <v>6999999</v>
      </c>
      <c r="H76" s="49" t="str">
        <f aca="false">'3. Raw Leads'!R76</f>
        <v>Partial (50–75%)</v>
      </c>
      <c r="I76" s="55" t="n">
        <f aca="false">'3. Raw Leads'!S76</f>
        <v>0</v>
      </c>
      <c r="J76" s="49" t="n">
        <f aca="false">'3. Raw Leads'!T76</f>
        <v>1</v>
      </c>
      <c r="K76" s="49" t="n">
        <f aca="false">'3. Raw Leads'!U76</f>
        <v>1</v>
      </c>
      <c r="L76" s="49" t="str">
        <f aca="false">'3. Raw Leads'!V76</f>
        <v>Yes</v>
      </c>
      <c r="M76" s="49" t="n">
        <f aca="false">'3. Raw Leads'!W76</f>
        <v>1</v>
      </c>
      <c r="N76" s="49" t="str">
        <f aca="false">'3. Raw Leads'!X76</f>
        <v>Hot – callback scheduled</v>
      </c>
      <c r="O76" s="49" t="str">
        <f aca="false">'3. Raw Leads'!N76</f>
        <v>6–12 months</v>
      </c>
      <c r="P76" s="49" t="n">
        <f aca="false">IFERROR(VLOOKUP(F76,'10. Lookups'!$A$3:$B$9,2,FALSE()),5)</f>
        <v>18</v>
      </c>
      <c r="Q76" s="49" t="n">
        <f aca="false">IFERROR(VLOOKUP(D76,'10. Lookups'!$D$3:$E$12,2,FALSE()),3)</f>
        <v>3</v>
      </c>
      <c r="R76" s="49" t="n">
        <f aca="false">IFERROR(VLOOKUP(E76,'10. Lookups'!$G$3:$H$8,2,FALSE()),5)</f>
        <v>15</v>
      </c>
      <c r="S76" s="49" t="n">
        <f aca="false">IFERROR(VLOOKUP(H76,'10. Lookups'!$J$3:$K$6,2,FALSE()),1)+IF(I76&gt;=75,5,IF(I76&gt;=50,3,IF(I76&gt;=25,2,IF(I76&gt;0,1,0))))+MIN(4,J76*2)</f>
        <v>4</v>
      </c>
      <c r="T76" s="49" t="n">
        <f aca="false">IF(K76&lt;=1,5,IF(K76&lt;=3,4,IF(K76&lt;=7,2,IF(K76&lt;=14,1,0))))+IFERROR(VLOOKUP(L76,'10. Lookups'!$M$3:$N$6,2,FALSE()),1)</f>
        <v>10</v>
      </c>
      <c r="U76" s="49" t="n">
        <f aca="false">IFERROR(VLOOKUP(N76,'10. Lookups'!$P$3:$Q$11,2,FALSE()),3)</f>
        <v>13</v>
      </c>
      <c r="V76" s="49" t="n">
        <f aca="false">IFERROR(VLOOKUP(O76,'10. Lookups'!$S$3:$T$7,2,FALSE()),2)</f>
        <v>2</v>
      </c>
      <c r="W76" s="49" t="n">
        <f aca="false">MIN(100,P76+Q76+R76+S76+T76+U76+V76)</f>
        <v>65</v>
      </c>
      <c r="X76" s="56" t="n">
        <f aca="false">W76</f>
        <v>65</v>
      </c>
      <c r="Y76" s="49" t="str">
        <f aca="false">IF(X76&gt;=75,"Hot",IF(X76&gt;=50,"Warm","Cold"))</f>
        <v>Warm</v>
      </c>
      <c r="Z76" s="49" t="str">
        <f aca="false">IF(Y76="Hot","Call within 5 min · senior agent · site-visit slot",IF(Y76="Warm","Call within 24h · WhatsApp drip · price sheet","Retargeting audience · email nurture · skip dial"))</f>
        <v>Call within 24h · WhatsApp drip · price sheet</v>
      </c>
    </row>
    <row r="77" customFormat="false" ht="15" hidden="false" customHeight="true" outlineLevel="0" collapsed="false">
      <c r="A77" s="52" t="str">
        <f aca="false">'3. Raw Leads'!A77</f>
        <v>L0076</v>
      </c>
      <c r="B77" s="52" t="str">
        <f aca="false">'3. Raw Leads'!C77</f>
        <v>Mehedi Akond</v>
      </c>
      <c r="C77" s="52" t="str">
        <f aca="false">'3. Raw Leads'!D77</f>
        <v>01378886101</v>
      </c>
      <c r="D77" s="52" t="str">
        <f aca="false">'3. Raw Leads'!I77</f>
        <v>Banasree</v>
      </c>
      <c r="E77" s="52" t="str">
        <f aca="false">'3. Raw Leads'!J77</f>
        <v>Uttara Greenview</v>
      </c>
      <c r="F77" s="52" t="str">
        <f aca="false">'3. Raw Leads'!K77</f>
        <v>Under 60L</v>
      </c>
      <c r="G77" s="54" t="n">
        <f aca="false">'3. Raw Leads'!L77</f>
        <v>4499999</v>
      </c>
      <c r="H77" s="52" t="str">
        <f aca="false">'3. Raw Leads'!R77</f>
        <v>Full (all fields)</v>
      </c>
      <c r="I77" s="57" t="n">
        <f aca="false">'3. Raw Leads'!S77</f>
        <v>0</v>
      </c>
      <c r="J77" s="52" t="n">
        <f aca="false">'3. Raw Leads'!T77</f>
        <v>0</v>
      </c>
      <c r="K77" s="52" t="n">
        <f aca="false">'3. Raw Leads'!U77</f>
        <v>1</v>
      </c>
      <c r="L77" s="52" t="str">
        <f aca="false">'3. Raw Leads'!V77</f>
        <v>Read no reply</v>
      </c>
      <c r="M77" s="52" t="n">
        <f aca="false">'3. Raw Leads'!W77</f>
        <v>1</v>
      </c>
      <c r="N77" s="52" t="str">
        <f aca="false">'3. Raw Leads'!X77</f>
        <v>Hot – callback scheduled</v>
      </c>
      <c r="O77" s="52" t="str">
        <f aca="false">'3. Raw Leads'!N77</f>
        <v>Within 1 month</v>
      </c>
      <c r="P77" s="52" t="n">
        <f aca="false">IFERROR(VLOOKUP(F77,'10. Lookups'!$A$3:$B$9,2,FALSE()),5)</f>
        <v>8</v>
      </c>
      <c r="Q77" s="52" t="n">
        <f aca="false">IFERROR(VLOOKUP(D77,'10. Lookups'!$D$3:$E$12,2,FALSE()),3)</f>
        <v>15</v>
      </c>
      <c r="R77" s="52" t="n">
        <f aca="false">IFERROR(VLOOKUP(E77,'10. Lookups'!$G$3:$H$8,2,FALSE()),5)</f>
        <v>15</v>
      </c>
      <c r="S77" s="52" t="n">
        <f aca="false">IFERROR(VLOOKUP(H77,'10. Lookups'!$J$3:$K$6,2,FALSE()),1)+IF(I77&gt;=75,5,IF(I77&gt;=50,3,IF(I77&gt;=25,2,IF(I77&gt;0,1,0))))+MIN(4,J77*2)</f>
        <v>6</v>
      </c>
      <c r="T77" s="52" t="n">
        <f aca="false">IF(K77&lt;=1,5,IF(K77&lt;=3,4,IF(K77&lt;=7,2,IF(K77&lt;=14,1,0))))+IFERROR(VLOOKUP(L77,'10. Lookups'!$M$3:$N$6,2,FALSE()),1)</f>
        <v>8</v>
      </c>
      <c r="U77" s="52" t="n">
        <f aca="false">IFERROR(VLOOKUP(N77,'10. Lookups'!$P$3:$Q$11,2,FALSE()),3)</f>
        <v>13</v>
      </c>
      <c r="V77" s="52" t="n">
        <f aca="false">IFERROR(VLOOKUP(O77,'10. Lookups'!$S$3:$T$7,2,FALSE()),2)</f>
        <v>5</v>
      </c>
      <c r="W77" s="52" t="n">
        <f aca="false">MIN(100,P77+Q77+R77+S77+T77+U77+V77)</f>
        <v>70</v>
      </c>
      <c r="X77" s="58" t="n">
        <f aca="false">W77</f>
        <v>70</v>
      </c>
      <c r="Y77" s="52" t="str">
        <f aca="false">IF(X77&gt;=75,"Hot",IF(X77&gt;=50,"Warm","Cold"))</f>
        <v>Warm</v>
      </c>
      <c r="Z77" s="52" t="str">
        <f aca="false">IF(Y77="Hot","Call within 5 min · senior agent · site-visit slot",IF(Y77="Warm","Call within 24h · WhatsApp drip · price sheet","Retargeting audience · email nurture · skip dial"))</f>
        <v>Call within 24h · WhatsApp drip · price sheet</v>
      </c>
    </row>
    <row r="78" customFormat="false" ht="15" hidden="false" customHeight="true" outlineLevel="0" collapsed="false">
      <c r="A78" s="49" t="str">
        <f aca="false">'3. Raw Leads'!A78</f>
        <v>L0077</v>
      </c>
      <c r="B78" s="49" t="str">
        <f aca="false">'3. Raw Leads'!C78</f>
        <v>Sumon Siddique</v>
      </c>
      <c r="C78" s="49" t="str">
        <f aca="false">'3. Raw Leads'!D78</f>
        <v>01937993712</v>
      </c>
      <c r="D78" s="49" t="str">
        <f aca="false">'3. Raw Leads'!I78</f>
        <v>Bashundhara R/A</v>
      </c>
      <c r="E78" s="49" t="str">
        <f aca="false">'3. Raw Leads'!J78</f>
        <v>Banasree Bay</v>
      </c>
      <c r="F78" s="49" t="str">
        <f aca="false">'3. Raw Leads'!K78</f>
        <v>80L–1Cr</v>
      </c>
      <c r="G78" s="51" t="n">
        <f aca="false">'3. Raw Leads'!L78</f>
        <v>8999999</v>
      </c>
      <c r="H78" s="49" t="str">
        <f aca="false">'3. Raw Leads'!R78</f>
        <v>Full (all fields)</v>
      </c>
      <c r="I78" s="55" t="n">
        <f aca="false">'3. Raw Leads'!S78</f>
        <v>0</v>
      </c>
      <c r="J78" s="49" t="n">
        <f aca="false">'3. Raw Leads'!T78</f>
        <v>0</v>
      </c>
      <c r="K78" s="49" t="n">
        <f aca="false">'3. Raw Leads'!U78</f>
        <v>0</v>
      </c>
      <c r="L78" s="49" t="str">
        <f aca="false">'3. Raw Leads'!V78</f>
        <v>Yes</v>
      </c>
      <c r="M78" s="49" t="n">
        <f aca="false">'3. Raw Leads'!W78</f>
        <v>1</v>
      </c>
      <c r="N78" s="49" t="str">
        <f aca="false">'3. Raw Leads'!X78</f>
        <v>Not interested</v>
      </c>
      <c r="O78" s="49" t="str">
        <f aca="false">'3. Raw Leads'!N78</f>
        <v>Just exploring</v>
      </c>
      <c r="P78" s="49" t="n">
        <f aca="false">IFERROR(VLOOKUP(F78,'10. Lookups'!$A$3:$B$9,2,FALSE()),5)</f>
        <v>22</v>
      </c>
      <c r="Q78" s="49" t="n">
        <f aca="false">IFERROR(VLOOKUP(D78,'10. Lookups'!$D$3:$E$12,2,FALSE()),3)</f>
        <v>15</v>
      </c>
      <c r="R78" s="49" t="n">
        <f aca="false">IFERROR(VLOOKUP(E78,'10. Lookups'!$G$3:$H$8,2,FALSE()),5)</f>
        <v>15</v>
      </c>
      <c r="S78" s="49" t="n">
        <f aca="false">IFERROR(VLOOKUP(H78,'10. Lookups'!$J$3:$K$6,2,FALSE()),1)+IF(I78&gt;=75,5,IF(I78&gt;=50,3,IF(I78&gt;=25,2,IF(I78&gt;0,1,0))))+MIN(4,J78*2)</f>
        <v>6</v>
      </c>
      <c r="T78" s="49" t="n">
        <f aca="false">IF(K78&lt;=1,5,IF(K78&lt;=3,4,IF(K78&lt;=7,2,IF(K78&lt;=14,1,0))))+IFERROR(VLOOKUP(L78,'10. Lookups'!$M$3:$N$6,2,FALSE()),1)</f>
        <v>10</v>
      </c>
      <c r="U78" s="49" t="n">
        <f aca="false">IFERROR(VLOOKUP(N78,'10. Lookups'!$P$3:$Q$11,2,FALSE()),3)</f>
        <v>1</v>
      </c>
      <c r="V78" s="49" t="n">
        <f aca="false">IFERROR(VLOOKUP(O78,'10. Lookups'!$S$3:$T$7,2,FALSE()),2)</f>
        <v>1</v>
      </c>
      <c r="W78" s="49" t="n">
        <f aca="false">MIN(100,P78+Q78+R78+S78+T78+U78+V78)</f>
        <v>70</v>
      </c>
      <c r="X78" s="56" t="n">
        <f aca="false">W78</f>
        <v>70</v>
      </c>
      <c r="Y78" s="49" t="str">
        <f aca="false">IF(X78&gt;=75,"Hot",IF(X78&gt;=50,"Warm","Cold"))</f>
        <v>Warm</v>
      </c>
      <c r="Z78" s="49" t="str">
        <f aca="false">IF(Y78="Hot","Call within 5 min · senior agent · site-visit slot",IF(Y78="Warm","Call within 24h · WhatsApp drip · price sheet","Retargeting audience · email nurture · skip dial"))</f>
        <v>Call within 24h · WhatsApp drip · price sheet</v>
      </c>
    </row>
    <row r="79" customFormat="false" ht="15" hidden="false" customHeight="true" outlineLevel="0" collapsed="false">
      <c r="A79" s="52" t="str">
        <f aca="false">'3. Raw Leads'!A79</f>
        <v>L0078</v>
      </c>
      <c r="B79" s="52" t="str">
        <f aca="false">'3. Raw Leads'!C79</f>
        <v>Jubayer Siddique</v>
      </c>
      <c r="C79" s="52" t="str">
        <f aca="false">'3. Raw Leads'!D79</f>
        <v>01964651939</v>
      </c>
      <c r="D79" s="52" t="str">
        <f aca="false">'3. Raw Leads'!I79</f>
        <v>Mohammadpur</v>
      </c>
      <c r="E79" s="52" t="str">
        <f aca="false">'3. Raw Leads'!J79</f>
        <v>Aftab Garden Residence</v>
      </c>
      <c r="F79" s="52" t="str">
        <f aca="false">'3. Raw Leads'!K79</f>
        <v>60L–80L</v>
      </c>
      <c r="G79" s="54" t="n">
        <f aca="false">'3. Raw Leads'!L79</f>
        <v>6999999</v>
      </c>
      <c r="H79" s="52" t="str">
        <f aca="false">'3. Raw Leads'!R79</f>
        <v>Full (all fields)</v>
      </c>
      <c r="I79" s="57" t="n">
        <f aca="false">'3. Raw Leads'!S79</f>
        <v>100</v>
      </c>
      <c r="J79" s="52" t="n">
        <f aca="false">'3. Raw Leads'!T79</f>
        <v>3</v>
      </c>
      <c r="K79" s="52" t="n">
        <f aca="false">'3. Raw Leads'!U79</f>
        <v>1</v>
      </c>
      <c r="L79" s="52" t="str">
        <f aca="false">'3. Raw Leads'!V79</f>
        <v>No</v>
      </c>
      <c r="M79" s="52" t="n">
        <f aca="false">'3. Raw Leads'!W79</f>
        <v>2</v>
      </c>
      <c r="N79" s="52" t="str">
        <f aca="false">'3. Raw Leads'!X79</f>
        <v>Not picked up</v>
      </c>
      <c r="O79" s="52" t="str">
        <f aca="false">'3. Raw Leads'!N79</f>
        <v>Just exploring</v>
      </c>
      <c r="P79" s="52" t="n">
        <f aca="false">IFERROR(VLOOKUP(F79,'10. Lookups'!$A$3:$B$9,2,FALSE()),5)</f>
        <v>18</v>
      </c>
      <c r="Q79" s="52" t="n">
        <f aca="false">IFERROR(VLOOKUP(D79,'10. Lookups'!$D$3:$E$12,2,FALSE()),3)</f>
        <v>8</v>
      </c>
      <c r="R79" s="52" t="n">
        <f aca="false">IFERROR(VLOOKUP(E79,'10. Lookups'!$G$3:$H$8,2,FALSE()),5)</f>
        <v>15</v>
      </c>
      <c r="S79" s="52" t="n">
        <f aca="false">IFERROR(VLOOKUP(H79,'10. Lookups'!$J$3:$K$6,2,FALSE()),1)+IF(I79&gt;=75,5,IF(I79&gt;=50,3,IF(I79&gt;=25,2,IF(I79&gt;0,1,0))))+MIN(4,J79*2)</f>
        <v>15</v>
      </c>
      <c r="T79" s="52" t="n">
        <f aca="false">IF(K79&lt;=1,5,IF(K79&lt;=3,4,IF(K79&lt;=7,2,IF(K79&lt;=14,1,0))))+IFERROR(VLOOKUP(L79,'10. Lookups'!$M$3:$N$6,2,FALSE()),1)</f>
        <v>6</v>
      </c>
      <c r="U79" s="52" t="n">
        <f aca="false">IFERROR(VLOOKUP(N79,'10. Lookups'!$P$3:$Q$11,2,FALSE()),3)</f>
        <v>3</v>
      </c>
      <c r="V79" s="52" t="n">
        <f aca="false">IFERROR(VLOOKUP(O79,'10. Lookups'!$S$3:$T$7,2,FALSE()),2)</f>
        <v>1</v>
      </c>
      <c r="W79" s="52" t="n">
        <f aca="false">MIN(100,P79+Q79+R79+S79+T79+U79+V79)</f>
        <v>66</v>
      </c>
      <c r="X79" s="58" t="n">
        <f aca="false">W79</f>
        <v>66</v>
      </c>
      <c r="Y79" s="52" t="str">
        <f aca="false">IF(X79&gt;=75,"Hot",IF(X79&gt;=50,"Warm","Cold"))</f>
        <v>Warm</v>
      </c>
      <c r="Z79" s="52" t="str">
        <f aca="false">IF(Y79="Hot","Call within 5 min · senior agent · site-visit slot",IF(Y79="Warm","Call within 24h · WhatsApp drip · price sheet","Retargeting audience · email nurture · skip dial"))</f>
        <v>Call within 24h · WhatsApp drip · price sheet</v>
      </c>
    </row>
    <row r="80" customFormat="false" ht="15" hidden="false" customHeight="true" outlineLevel="0" collapsed="false">
      <c r="A80" s="49" t="str">
        <f aca="false">'3. Raw Leads'!A80</f>
        <v>L0079</v>
      </c>
      <c r="B80" s="49" t="str">
        <f aca="false">'3. Raw Leads'!C80</f>
        <v>Anik Talukder</v>
      </c>
      <c r="C80" s="49" t="str">
        <f aca="false">'3. Raw Leads'!D80</f>
        <v>01468058911</v>
      </c>
      <c r="D80" s="49" t="str">
        <f aca="false">'3. Raw Leads'!I80</f>
        <v>Outside Dhaka</v>
      </c>
      <c r="E80" s="49" t="str">
        <f aca="false">'3. Raw Leads'!J80</f>
        <v>Banasree Bay</v>
      </c>
      <c r="F80" s="49" t="str">
        <f aca="false">'3. Raw Leads'!K80</f>
        <v>60L–80L</v>
      </c>
      <c r="G80" s="51" t="n">
        <f aca="false">'3. Raw Leads'!L80</f>
        <v>6999999</v>
      </c>
      <c r="H80" s="49" t="str">
        <f aca="false">'3. Raw Leads'!R80</f>
        <v>Full (all fields)</v>
      </c>
      <c r="I80" s="55" t="n">
        <f aca="false">'3. Raw Leads'!S80</f>
        <v>0</v>
      </c>
      <c r="J80" s="49" t="n">
        <f aca="false">'3. Raw Leads'!T80</f>
        <v>0</v>
      </c>
      <c r="K80" s="49" t="n">
        <f aca="false">'3. Raw Leads'!U80</f>
        <v>1</v>
      </c>
      <c r="L80" s="49" t="str">
        <f aca="false">'3. Raw Leads'!V80</f>
        <v>Read no reply</v>
      </c>
      <c r="M80" s="49" t="n">
        <f aca="false">'3. Raw Leads'!W80</f>
        <v>2</v>
      </c>
      <c r="N80" s="49" t="str">
        <f aca="false">'3. Raw Leads'!X80</f>
        <v>Not picked up</v>
      </c>
      <c r="O80" s="49" t="str">
        <f aca="false">'3. Raw Leads'!N80</f>
        <v>Just exploring</v>
      </c>
      <c r="P80" s="49" t="n">
        <f aca="false">IFERROR(VLOOKUP(F80,'10. Lookups'!$A$3:$B$9,2,FALSE()),5)</f>
        <v>18</v>
      </c>
      <c r="Q80" s="49" t="n">
        <f aca="false">IFERROR(VLOOKUP(D80,'10. Lookups'!$D$3:$E$12,2,FALSE()),3)</f>
        <v>3</v>
      </c>
      <c r="R80" s="49" t="n">
        <f aca="false">IFERROR(VLOOKUP(E80,'10. Lookups'!$G$3:$H$8,2,FALSE()),5)</f>
        <v>15</v>
      </c>
      <c r="S80" s="49" t="n">
        <f aca="false">IFERROR(VLOOKUP(H80,'10. Lookups'!$J$3:$K$6,2,FALSE()),1)+IF(I80&gt;=75,5,IF(I80&gt;=50,3,IF(I80&gt;=25,2,IF(I80&gt;0,1,0))))+MIN(4,J80*2)</f>
        <v>6</v>
      </c>
      <c r="T80" s="49" t="n">
        <f aca="false">IF(K80&lt;=1,5,IF(K80&lt;=3,4,IF(K80&lt;=7,2,IF(K80&lt;=14,1,0))))+IFERROR(VLOOKUP(L80,'10. Lookups'!$M$3:$N$6,2,FALSE()),1)</f>
        <v>8</v>
      </c>
      <c r="U80" s="49" t="n">
        <f aca="false">IFERROR(VLOOKUP(N80,'10. Lookups'!$P$3:$Q$11,2,FALSE()),3)</f>
        <v>3</v>
      </c>
      <c r="V80" s="49" t="n">
        <f aca="false">IFERROR(VLOOKUP(O80,'10. Lookups'!$S$3:$T$7,2,FALSE()),2)</f>
        <v>1</v>
      </c>
      <c r="W80" s="49" t="n">
        <f aca="false">MIN(100,P80+Q80+R80+S80+T80+U80+V80)</f>
        <v>54</v>
      </c>
      <c r="X80" s="56" t="n">
        <f aca="false">W80</f>
        <v>54</v>
      </c>
      <c r="Y80" s="49" t="str">
        <f aca="false">IF(X80&gt;=75,"Hot",IF(X80&gt;=50,"Warm","Cold"))</f>
        <v>Warm</v>
      </c>
      <c r="Z80" s="49" t="str">
        <f aca="false">IF(Y80="Hot","Call within 5 min · senior agent · site-visit slot",IF(Y80="Warm","Call within 24h · WhatsApp drip · price sheet","Retargeting audience · email nurture · skip dial"))</f>
        <v>Call within 24h · WhatsApp drip · price sheet</v>
      </c>
    </row>
    <row r="81" customFormat="false" ht="15" hidden="false" customHeight="true" outlineLevel="0" collapsed="false">
      <c r="A81" s="52" t="str">
        <f aca="false">'3. Raw Leads'!A81</f>
        <v>L0080</v>
      </c>
      <c r="B81" s="52" t="str">
        <f aca="false">'3. Raw Leads'!C81</f>
        <v>Jubayer Hossain</v>
      </c>
      <c r="C81" s="52" t="str">
        <f aca="false">'3. Raw Leads'!D81</f>
        <v>01907146112</v>
      </c>
      <c r="D81" s="52" t="str">
        <f aca="false">'3. Raw Leads'!I81</f>
        <v>Uttara</v>
      </c>
      <c r="E81" s="52" t="str">
        <f aca="false">'3. Raw Leads'!J81</f>
        <v>Uttara Greenview</v>
      </c>
      <c r="F81" s="52" t="str">
        <f aca="false">'3. Raw Leads'!K81</f>
        <v>1Cr–1.25Cr</v>
      </c>
      <c r="G81" s="54" t="n">
        <f aca="false">'3. Raw Leads'!L81</f>
        <v>11249999</v>
      </c>
      <c r="H81" s="52" t="str">
        <f aca="false">'3. Raw Leads'!R81</f>
        <v>Most (≥75%)</v>
      </c>
      <c r="I81" s="57" t="n">
        <f aca="false">'3. Raw Leads'!S81</f>
        <v>75</v>
      </c>
      <c r="J81" s="52" t="n">
        <f aca="false">'3. Raw Leads'!T81</f>
        <v>0</v>
      </c>
      <c r="K81" s="52" t="n">
        <f aca="false">'3. Raw Leads'!U81</f>
        <v>1</v>
      </c>
      <c r="L81" s="52" t="str">
        <f aca="false">'3. Raw Leads'!V81</f>
        <v>Read no reply</v>
      </c>
      <c r="M81" s="52" t="n">
        <f aca="false">'3. Raw Leads'!W81</f>
        <v>3</v>
      </c>
      <c r="N81" s="52" t="str">
        <f aca="false">'3. Raw Leads'!X81</f>
        <v>Not picked up</v>
      </c>
      <c r="O81" s="52" t="str">
        <f aca="false">'3. Raw Leads'!N81</f>
        <v>Just exploring</v>
      </c>
      <c r="P81" s="52" t="n">
        <f aca="false">IFERROR(VLOOKUP(F81,'10. Lookups'!$A$3:$B$9,2,FALSE()),5)</f>
        <v>25</v>
      </c>
      <c r="Q81" s="52" t="n">
        <f aca="false">IFERROR(VLOOKUP(D81,'10. Lookups'!$D$3:$E$12,2,FALSE()),3)</f>
        <v>15</v>
      </c>
      <c r="R81" s="52" t="n">
        <f aca="false">IFERROR(VLOOKUP(E81,'10. Lookups'!$G$3:$H$8,2,FALSE()),5)</f>
        <v>15</v>
      </c>
      <c r="S81" s="52" t="n">
        <f aca="false">IFERROR(VLOOKUP(H81,'10. Lookups'!$J$3:$K$6,2,FALSE()),1)+IF(I81&gt;=75,5,IF(I81&gt;=50,3,IF(I81&gt;=25,2,IF(I81&gt;0,1,0))))+MIN(4,J81*2)</f>
        <v>9</v>
      </c>
      <c r="T81" s="52" t="n">
        <f aca="false">IF(K81&lt;=1,5,IF(K81&lt;=3,4,IF(K81&lt;=7,2,IF(K81&lt;=14,1,0))))+IFERROR(VLOOKUP(L81,'10. Lookups'!$M$3:$N$6,2,FALSE()),1)</f>
        <v>8</v>
      </c>
      <c r="U81" s="52" t="n">
        <f aca="false">IFERROR(VLOOKUP(N81,'10. Lookups'!$P$3:$Q$11,2,FALSE()),3)</f>
        <v>3</v>
      </c>
      <c r="V81" s="52" t="n">
        <f aca="false">IFERROR(VLOOKUP(O81,'10. Lookups'!$S$3:$T$7,2,FALSE()),2)</f>
        <v>1</v>
      </c>
      <c r="W81" s="52" t="n">
        <f aca="false">MIN(100,P81+Q81+R81+S81+T81+U81+V81)</f>
        <v>76</v>
      </c>
      <c r="X81" s="58" t="n">
        <f aca="false">W81</f>
        <v>76</v>
      </c>
      <c r="Y81" s="52" t="str">
        <f aca="false">IF(X81&gt;=75,"Hot",IF(X81&gt;=50,"Warm","Cold"))</f>
        <v>Hot</v>
      </c>
      <c r="Z81" s="52" t="str">
        <f aca="false">IF(Y81="Hot","Call within 5 min · senior agent · site-visit slot",IF(Y81="Warm","Call within 24h · WhatsApp drip · price sheet","Retargeting audience · email nurture · skip dial"))</f>
        <v>Call within 5 min · senior agent · site-visit slot</v>
      </c>
    </row>
    <row r="82" customFormat="false" ht="15" hidden="false" customHeight="true" outlineLevel="0" collapsed="false">
      <c r="A82" s="49" t="str">
        <f aca="false">'3. Raw Leads'!A82</f>
        <v>L0081</v>
      </c>
      <c r="B82" s="49" t="str">
        <f aca="false">'3. Raw Leads'!C82</f>
        <v>Farhana Pramanik</v>
      </c>
      <c r="C82" s="49" t="str">
        <f aca="false">'3. Raw Leads'!D82</f>
        <v>01862266093</v>
      </c>
      <c r="D82" s="49" t="str">
        <f aca="false">'3. Raw Leads'!I82</f>
        <v>Aftab Nagar</v>
      </c>
      <c r="E82" s="49" t="str">
        <f aca="false">'3. Raw Leads'!J82</f>
        <v>Banasree Bay</v>
      </c>
      <c r="F82" s="49" t="str">
        <f aca="false">'3. Raw Leads'!K82</f>
        <v>Under 60L</v>
      </c>
      <c r="G82" s="51" t="n">
        <f aca="false">'3. Raw Leads'!L82</f>
        <v>4499999</v>
      </c>
      <c r="H82" s="49" t="str">
        <f aca="false">'3. Raw Leads'!R82</f>
        <v>Partial (50–75%)</v>
      </c>
      <c r="I82" s="55" t="n">
        <f aca="false">'3. Raw Leads'!S82</f>
        <v>100</v>
      </c>
      <c r="J82" s="49" t="n">
        <f aca="false">'3. Raw Leads'!T82</f>
        <v>1</v>
      </c>
      <c r="K82" s="49" t="n">
        <f aca="false">'3. Raw Leads'!U82</f>
        <v>2</v>
      </c>
      <c r="L82" s="49" t="str">
        <f aca="false">'3. Raw Leads'!V82</f>
        <v>No</v>
      </c>
      <c r="M82" s="49" t="n">
        <f aca="false">'3. Raw Leads'!W82</f>
        <v>1</v>
      </c>
      <c r="N82" s="49" t="str">
        <f aca="false">'3. Raw Leads'!X82</f>
        <v>Needs info – follow up</v>
      </c>
      <c r="O82" s="49" t="str">
        <f aca="false">'3. Raw Leads'!N82</f>
        <v>Within 1 month</v>
      </c>
      <c r="P82" s="49" t="n">
        <f aca="false">IFERROR(VLOOKUP(F82,'10. Lookups'!$A$3:$B$9,2,FALSE()),5)</f>
        <v>8</v>
      </c>
      <c r="Q82" s="49" t="n">
        <f aca="false">IFERROR(VLOOKUP(D82,'10. Lookups'!$D$3:$E$12,2,FALSE()),3)</f>
        <v>15</v>
      </c>
      <c r="R82" s="49" t="n">
        <f aca="false">IFERROR(VLOOKUP(E82,'10. Lookups'!$G$3:$H$8,2,FALSE()),5)</f>
        <v>15</v>
      </c>
      <c r="S82" s="49" t="n">
        <f aca="false">IFERROR(VLOOKUP(H82,'10. Lookups'!$J$3:$K$6,2,FALSE()),1)+IF(I82&gt;=75,5,IF(I82&gt;=50,3,IF(I82&gt;=25,2,IF(I82&gt;0,1,0))))+MIN(4,J82*2)</f>
        <v>9</v>
      </c>
      <c r="T82" s="49" t="n">
        <f aca="false">IF(K82&lt;=1,5,IF(K82&lt;=3,4,IF(K82&lt;=7,2,IF(K82&lt;=14,1,0))))+IFERROR(VLOOKUP(L82,'10. Lookups'!$M$3:$N$6,2,FALSE()),1)</f>
        <v>5</v>
      </c>
      <c r="U82" s="49" t="n">
        <f aca="false">IFERROR(VLOOKUP(N82,'10. Lookups'!$P$3:$Q$11,2,FALSE()),3)</f>
        <v>7</v>
      </c>
      <c r="V82" s="49" t="n">
        <f aca="false">IFERROR(VLOOKUP(O82,'10. Lookups'!$S$3:$T$7,2,FALSE()),2)</f>
        <v>5</v>
      </c>
      <c r="W82" s="49" t="n">
        <f aca="false">MIN(100,P82+Q82+R82+S82+T82+U82+V82)</f>
        <v>64</v>
      </c>
      <c r="X82" s="56" t="n">
        <f aca="false">W82</f>
        <v>64</v>
      </c>
      <c r="Y82" s="49" t="str">
        <f aca="false">IF(X82&gt;=75,"Hot",IF(X82&gt;=50,"Warm","Cold"))</f>
        <v>Warm</v>
      </c>
      <c r="Z82" s="49" t="str">
        <f aca="false">IF(Y82="Hot","Call within 5 min · senior agent · site-visit slot",IF(Y82="Warm","Call within 24h · WhatsApp drip · price sheet","Retargeting audience · email nurture · skip dial"))</f>
        <v>Call within 24h · WhatsApp drip · price sheet</v>
      </c>
    </row>
    <row r="83" customFormat="false" ht="15" hidden="false" customHeight="true" outlineLevel="0" collapsed="false">
      <c r="A83" s="52" t="str">
        <f aca="false">'3. Raw Leads'!A83</f>
        <v>L0082</v>
      </c>
      <c r="B83" s="52" t="str">
        <f aca="false">'3. Raw Leads'!C83</f>
        <v>Sajid Hasan</v>
      </c>
      <c r="C83" s="52" t="str">
        <f aca="false">'3. Raw Leads'!D83</f>
        <v>01424991251</v>
      </c>
      <c r="D83" s="52" t="str">
        <f aca="false">'3. Raw Leads'!I83</f>
        <v>Aftab Nagar</v>
      </c>
      <c r="E83" s="52" t="str">
        <f aca="false">'3. Raw Leads'!J83</f>
        <v>Banasree Bay</v>
      </c>
      <c r="F83" s="52" t="str">
        <f aca="false">'3. Raw Leads'!K83</f>
        <v>1Cr–1.25Cr</v>
      </c>
      <c r="G83" s="54" t="n">
        <f aca="false">'3. Raw Leads'!L83</f>
        <v>11249999</v>
      </c>
      <c r="H83" s="52" t="str">
        <f aca="false">'3. Raw Leads'!R83</f>
        <v>Most (≥75%)</v>
      </c>
      <c r="I83" s="57" t="n">
        <f aca="false">'3. Raw Leads'!S83</f>
        <v>100</v>
      </c>
      <c r="J83" s="52" t="n">
        <f aca="false">'3. Raw Leads'!T83</f>
        <v>0</v>
      </c>
      <c r="K83" s="52" t="n">
        <f aca="false">'3. Raw Leads'!U83</f>
        <v>1</v>
      </c>
      <c r="L83" s="52" t="str">
        <f aca="false">'3. Raw Leads'!V83</f>
        <v>Read no reply</v>
      </c>
      <c r="M83" s="52" t="n">
        <f aca="false">'3. Raw Leads'!W83</f>
        <v>1</v>
      </c>
      <c r="N83" s="52" t="str">
        <f aca="false">'3. Raw Leads'!X83</f>
        <v>Needs info – follow up</v>
      </c>
      <c r="O83" s="52" t="str">
        <f aca="false">'3. Raw Leads'!N83</f>
        <v>6–12 months</v>
      </c>
      <c r="P83" s="52" t="n">
        <f aca="false">IFERROR(VLOOKUP(F83,'10. Lookups'!$A$3:$B$9,2,FALSE()),5)</f>
        <v>25</v>
      </c>
      <c r="Q83" s="52" t="n">
        <f aca="false">IFERROR(VLOOKUP(D83,'10. Lookups'!$D$3:$E$12,2,FALSE()),3)</f>
        <v>15</v>
      </c>
      <c r="R83" s="52" t="n">
        <f aca="false">IFERROR(VLOOKUP(E83,'10. Lookups'!$G$3:$H$8,2,FALSE()),5)</f>
        <v>15</v>
      </c>
      <c r="S83" s="52" t="n">
        <f aca="false">IFERROR(VLOOKUP(H83,'10. Lookups'!$J$3:$K$6,2,FALSE()),1)+IF(I83&gt;=75,5,IF(I83&gt;=50,3,IF(I83&gt;=25,2,IF(I83&gt;0,1,0))))+MIN(4,J83*2)</f>
        <v>9</v>
      </c>
      <c r="T83" s="52" t="n">
        <f aca="false">IF(K83&lt;=1,5,IF(K83&lt;=3,4,IF(K83&lt;=7,2,IF(K83&lt;=14,1,0))))+IFERROR(VLOOKUP(L83,'10. Lookups'!$M$3:$N$6,2,FALSE()),1)</f>
        <v>8</v>
      </c>
      <c r="U83" s="52" t="n">
        <f aca="false">IFERROR(VLOOKUP(N83,'10. Lookups'!$P$3:$Q$11,2,FALSE()),3)</f>
        <v>7</v>
      </c>
      <c r="V83" s="52" t="n">
        <f aca="false">IFERROR(VLOOKUP(O83,'10. Lookups'!$S$3:$T$7,2,FALSE()),2)</f>
        <v>2</v>
      </c>
      <c r="W83" s="52" t="n">
        <f aca="false">MIN(100,P83+Q83+R83+S83+T83+U83+V83)</f>
        <v>81</v>
      </c>
      <c r="X83" s="58" t="n">
        <f aca="false">W83</f>
        <v>81</v>
      </c>
      <c r="Y83" s="52" t="str">
        <f aca="false">IF(X83&gt;=75,"Hot",IF(X83&gt;=50,"Warm","Cold"))</f>
        <v>Hot</v>
      </c>
      <c r="Z83" s="52" t="str">
        <f aca="false">IF(Y83="Hot","Call within 5 min · senior agent · site-visit slot",IF(Y83="Warm","Call within 24h · WhatsApp drip · price sheet","Retargeting audience · email nurture · skip dial"))</f>
        <v>Call within 5 min · senior agent · site-visit slot</v>
      </c>
    </row>
    <row r="84" customFormat="false" ht="15" hidden="false" customHeight="true" outlineLevel="0" collapsed="false">
      <c r="A84" s="49" t="str">
        <f aca="false">'3. Raw Leads'!A84</f>
        <v>L0083</v>
      </c>
      <c r="B84" s="49" t="str">
        <f aca="false">'3. Raw Leads'!C84</f>
        <v>Faisal Mondol</v>
      </c>
      <c r="C84" s="49" t="str">
        <f aca="false">'3. Raw Leads'!D84</f>
        <v>01668876767</v>
      </c>
      <c r="D84" s="49" t="str">
        <f aca="false">'3. Raw Leads'!I84</f>
        <v>Mirpur DOHS</v>
      </c>
      <c r="E84" s="49" t="str">
        <f aca="false">'3. Raw Leads'!J84</f>
        <v>Uttara Greenview</v>
      </c>
      <c r="F84" s="49" t="str">
        <f aca="false">'3. Raw Leads'!K84</f>
        <v>80L–1Cr</v>
      </c>
      <c r="G84" s="51" t="n">
        <f aca="false">'3. Raw Leads'!L84</f>
        <v>8999999</v>
      </c>
      <c r="H84" s="49" t="str">
        <f aca="false">'3. Raw Leads'!R84</f>
        <v>Full (all fields)</v>
      </c>
      <c r="I84" s="55" t="n">
        <f aca="false">'3. Raw Leads'!S84</f>
        <v>0</v>
      </c>
      <c r="J84" s="49" t="n">
        <f aca="false">'3. Raw Leads'!T84</f>
        <v>2</v>
      </c>
      <c r="K84" s="49" t="n">
        <f aca="false">'3. Raw Leads'!U84</f>
        <v>2</v>
      </c>
      <c r="L84" s="49" t="str">
        <f aca="false">'3. Raw Leads'!V84</f>
        <v>No</v>
      </c>
      <c r="M84" s="49" t="n">
        <f aca="false">'3. Raw Leads'!W84</f>
        <v>5</v>
      </c>
      <c r="N84" s="49" t="str">
        <f aca="false">'3. Raw Leads'!X84</f>
        <v>Needs info – follow up</v>
      </c>
      <c r="O84" s="49" t="str">
        <f aca="false">'3. Raw Leads'!N84</f>
        <v>6–12 months</v>
      </c>
      <c r="P84" s="49" t="n">
        <f aca="false">IFERROR(VLOOKUP(F84,'10. Lookups'!$A$3:$B$9,2,FALSE()),5)</f>
        <v>22</v>
      </c>
      <c r="Q84" s="49" t="n">
        <f aca="false">IFERROR(VLOOKUP(D84,'10. Lookups'!$D$3:$E$12,2,FALSE()),3)</f>
        <v>15</v>
      </c>
      <c r="R84" s="49" t="n">
        <f aca="false">IFERROR(VLOOKUP(E84,'10. Lookups'!$G$3:$H$8,2,FALSE()),5)</f>
        <v>15</v>
      </c>
      <c r="S84" s="49" t="n">
        <f aca="false">IFERROR(VLOOKUP(H84,'10. Lookups'!$J$3:$K$6,2,FALSE()),1)+IF(I84&gt;=75,5,IF(I84&gt;=50,3,IF(I84&gt;=25,2,IF(I84&gt;0,1,0))))+MIN(4,J84*2)</f>
        <v>10</v>
      </c>
      <c r="T84" s="49" t="n">
        <f aca="false">IF(K84&lt;=1,5,IF(K84&lt;=3,4,IF(K84&lt;=7,2,IF(K84&lt;=14,1,0))))+IFERROR(VLOOKUP(L84,'10. Lookups'!$M$3:$N$6,2,FALSE()),1)</f>
        <v>5</v>
      </c>
      <c r="U84" s="49" t="n">
        <f aca="false">IFERROR(VLOOKUP(N84,'10. Lookups'!$P$3:$Q$11,2,FALSE()),3)</f>
        <v>7</v>
      </c>
      <c r="V84" s="49" t="n">
        <f aca="false">IFERROR(VLOOKUP(O84,'10. Lookups'!$S$3:$T$7,2,FALSE()),2)</f>
        <v>2</v>
      </c>
      <c r="W84" s="49" t="n">
        <f aca="false">MIN(100,P84+Q84+R84+S84+T84+U84+V84)</f>
        <v>76</v>
      </c>
      <c r="X84" s="56" t="n">
        <f aca="false">W84</f>
        <v>76</v>
      </c>
      <c r="Y84" s="49" t="str">
        <f aca="false">IF(X84&gt;=75,"Hot",IF(X84&gt;=50,"Warm","Cold"))</f>
        <v>Hot</v>
      </c>
      <c r="Z84" s="49" t="str">
        <f aca="false">IF(Y84="Hot","Call within 5 min · senior agent · site-visit slot",IF(Y84="Warm","Call within 24h · WhatsApp drip · price sheet","Retargeting audience · email nurture · skip dial"))</f>
        <v>Call within 5 min · senior agent · site-visit slot</v>
      </c>
    </row>
    <row r="85" customFormat="false" ht="15" hidden="false" customHeight="true" outlineLevel="0" collapsed="false">
      <c r="A85" s="52" t="str">
        <f aca="false">'3. Raw Leads'!A85</f>
        <v>L0084</v>
      </c>
      <c r="B85" s="52" t="str">
        <f aca="false">'3. Raw Leads'!C85</f>
        <v>Rumman Karim</v>
      </c>
      <c r="C85" s="52" t="str">
        <f aca="false">'3. Raw Leads'!D85</f>
        <v>01734074517</v>
      </c>
      <c r="D85" s="52" t="str">
        <f aca="false">'3. Raw Leads'!I85</f>
        <v>Aftab Nagar</v>
      </c>
      <c r="E85" s="52" t="str">
        <f aca="false">'3. Raw Leads'!J85</f>
        <v>Uttara Greenview</v>
      </c>
      <c r="F85" s="52" t="str">
        <f aca="false">'3. Raw Leads'!K85</f>
        <v>60L–80L</v>
      </c>
      <c r="G85" s="54" t="n">
        <f aca="false">'3. Raw Leads'!L85</f>
        <v>6999999</v>
      </c>
      <c r="H85" s="52" t="str">
        <f aca="false">'3. Raw Leads'!R85</f>
        <v>Partial (50–75%)</v>
      </c>
      <c r="I85" s="57" t="n">
        <f aca="false">'3. Raw Leads'!S85</f>
        <v>95</v>
      </c>
      <c r="J85" s="52" t="n">
        <f aca="false">'3. Raw Leads'!T85</f>
        <v>0</v>
      </c>
      <c r="K85" s="52" t="n">
        <f aca="false">'3. Raw Leads'!U85</f>
        <v>5</v>
      </c>
      <c r="L85" s="52" t="str">
        <f aca="false">'3. Raw Leads'!V85</f>
        <v>Yes</v>
      </c>
      <c r="M85" s="52" t="n">
        <f aca="false">'3. Raw Leads'!W85</f>
        <v>3</v>
      </c>
      <c r="N85" s="52" t="str">
        <f aca="false">'3. Raw Leads'!X85</f>
        <v>Not picked up</v>
      </c>
      <c r="O85" s="52" t="str">
        <f aca="false">'3. Raw Leads'!N85</f>
        <v>Just exploring</v>
      </c>
      <c r="P85" s="52" t="n">
        <f aca="false">IFERROR(VLOOKUP(F85,'10. Lookups'!$A$3:$B$9,2,FALSE()),5)</f>
        <v>18</v>
      </c>
      <c r="Q85" s="52" t="n">
        <f aca="false">IFERROR(VLOOKUP(D85,'10. Lookups'!$D$3:$E$12,2,FALSE()),3)</f>
        <v>15</v>
      </c>
      <c r="R85" s="52" t="n">
        <f aca="false">IFERROR(VLOOKUP(E85,'10. Lookups'!$G$3:$H$8,2,FALSE()),5)</f>
        <v>15</v>
      </c>
      <c r="S85" s="52" t="n">
        <f aca="false">IFERROR(VLOOKUP(H85,'10. Lookups'!$J$3:$K$6,2,FALSE()),1)+IF(I85&gt;=75,5,IF(I85&gt;=50,3,IF(I85&gt;=25,2,IF(I85&gt;0,1,0))))+MIN(4,J85*2)</f>
        <v>7</v>
      </c>
      <c r="T85" s="52" t="n">
        <f aca="false">IF(K85&lt;=1,5,IF(K85&lt;=3,4,IF(K85&lt;=7,2,IF(K85&lt;=14,1,0))))+IFERROR(VLOOKUP(L85,'10. Lookups'!$M$3:$N$6,2,FALSE()),1)</f>
        <v>7</v>
      </c>
      <c r="U85" s="52" t="n">
        <f aca="false">IFERROR(VLOOKUP(N85,'10. Lookups'!$P$3:$Q$11,2,FALSE()),3)</f>
        <v>3</v>
      </c>
      <c r="V85" s="52" t="n">
        <f aca="false">IFERROR(VLOOKUP(O85,'10. Lookups'!$S$3:$T$7,2,FALSE()),2)</f>
        <v>1</v>
      </c>
      <c r="W85" s="52" t="n">
        <f aca="false">MIN(100,P85+Q85+R85+S85+T85+U85+V85)</f>
        <v>66</v>
      </c>
      <c r="X85" s="58" t="n">
        <f aca="false">W85</f>
        <v>66</v>
      </c>
      <c r="Y85" s="52" t="str">
        <f aca="false">IF(X85&gt;=75,"Hot",IF(X85&gt;=50,"Warm","Cold"))</f>
        <v>Warm</v>
      </c>
      <c r="Z85" s="52" t="str">
        <f aca="false">IF(Y85="Hot","Call within 5 min · senior agent · site-visit slot",IF(Y85="Warm","Call within 24h · WhatsApp drip · price sheet","Retargeting audience · email nurture · skip dial"))</f>
        <v>Call within 24h · WhatsApp drip · price sheet</v>
      </c>
    </row>
    <row r="86" customFormat="false" ht="15" hidden="false" customHeight="true" outlineLevel="0" collapsed="false">
      <c r="A86" s="49" t="str">
        <f aca="false">'3. Raw Leads'!A86</f>
        <v>L0085</v>
      </c>
      <c r="B86" s="49" t="str">
        <f aca="false">'3. Raw Leads'!C86</f>
        <v>Anik Akond</v>
      </c>
      <c r="C86" s="49" t="str">
        <f aca="false">'3. Raw Leads'!D86</f>
        <v>01512604223</v>
      </c>
      <c r="D86" s="49" t="str">
        <f aca="false">'3. Raw Leads'!I86</f>
        <v>Banasree</v>
      </c>
      <c r="E86" s="49" t="str">
        <f aca="false">'3. Raw Leads'!J86</f>
        <v>Uttara Greenview</v>
      </c>
      <c r="F86" s="49" t="str">
        <f aca="false">'3. Raw Leads'!K86</f>
        <v>1.25Cr–1.5Cr</v>
      </c>
      <c r="G86" s="51" t="n">
        <f aca="false">'3. Raw Leads'!L86</f>
        <v>13750000</v>
      </c>
      <c r="H86" s="49" t="str">
        <f aca="false">'3. Raw Leads'!R86</f>
        <v>Most (≥75%)</v>
      </c>
      <c r="I86" s="55" t="n">
        <f aca="false">'3. Raw Leads'!S86</f>
        <v>0</v>
      </c>
      <c r="J86" s="49" t="n">
        <f aca="false">'3. Raw Leads'!T86</f>
        <v>3</v>
      </c>
      <c r="K86" s="49" t="n">
        <f aca="false">'3. Raw Leads'!U86</f>
        <v>1</v>
      </c>
      <c r="L86" s="49" t="str">
        <f aca="false">'3. Raw Leads'!V86</f>
        <v>No</v>
      </c>
      <c r="M86" s="49" t="n">
        <f aca="false">'3. Raw Leads'!W86</f>
        <v>5</v>
      </c>
      <c r="N86" s="49" t="str">
        <f aca="false">'3. Raw Leads'!X86</f>
        <v>Needs info – follow up</v>
      </c>
      <c r="O86" s="49" t="str">
        <f aca="false">'3. Raw Leads'!N86</f>
        <v>Just exploring</v>
      </c>
      <c r="P86" s="49" t="n">
        <f aca="false">IFERROR(VLOOKUP(F86,'10. Lookups'!$A$3:$B$9,2,FALSE()),5)</f>
        <v>23</v>
      </c>
      <c r="Q86" s="49" t="n">
        <f aca="false">IFERROR(VLOOKUP(D86,'10. Lookups'!$D$3:$E$12,2,FALSE()),3)</f>
        <v>15</v>
      </c>
      <c r="R86" s="49" t="n">
        <f aca="false">IFERROR(VLOOKUP(E86,'10. Lookups'!$G$3:$H$8,2,FALSE()),5)</f>
        <v>15</v>
      </c>
      <c r="S86" s="49" t="n">
        <f aca="false">IFERROR(VLOOKUP(H86,'10. Lookups'!$J$3:$K$6,2,FALSE()),1)+IF(I86&gt;=75,5,IF(I86&gt;=50,3,IF(I86&gt;=25,2,IF(I86&gt;0,1,0))))+MIN(4,J86*2)</f>
        <v>8</v>
      </c>
      <c r="T86" s="49" t="n">
        <f aca="false">IF(K86&lt;=1,5,IF(K86&lt;=3,4,IF(K86&lt;=7,2,IF(K86&lt;=14,1,0))))+IFERROR(VLOOKUP(L86,'10. Lookups'!$M$3:$N$6,2,FALSE()),1)</f>
        <v>6</v>
      </c>
      <c r="U86" s="49" t="n">
        <f aca="false">IFERROR(VLOOKUP(N86,'10. Lookups'!$P$3:$Q$11,2,FALSE()),3)</f>
        <v>7</v>
      </c>
      <c r="V86" s="49" t="n">
        <f aca="false">IFERROR(VLOOKUP(O86,'10. Lookups'!$S$3:$T$7,2,FALSE()),2)</f>
        <v>1</v>
      </c>
      <c r="W86" s="49" t="n">
        <f aca="false">MIN(100,P86+Q86+R86+S86+T86+U86+V86)</f>
        <v>75</v>
      </c>
      <c r="X86" s="56" t="n">
        <f aca="false">W86</f>
        <v>75</v>
      </c>
      <c r="Y86" s="49" t="str">
        <f aca="false">IF(X86&gt;=75,"Hot",IF(X86&gt;=50,"Warm","Cold"))</f>
        <v>Hot</v>
      </c>
      <c r="Z86" s="49" t="str">
        <f aca="false">IF(Y86="Hot","Call within 5 min · senior agent · site-visit slot",IF(Y86="Warm","Call within 24h · WhatsApp drip · price sheet","Retargeting audience · email nurture · skip dial"))</f>
        <v>Call within 5 min · senior agent · site-visit slot</v>
      </c>
    </row>
    <row r="87" customFormat="false" ht="15" hidden="false" customHeight="true" outlineLevel="0" collapsed="false">
      <c r="A87" s="52" t="str">
        <f aca="false">'3. Raw Leads'!A87</f>
        <v>L0086</v>
      </c>
      <c r="B87" s="52" t="str">
        <f aca="false">'3. Raw Leads'!C87</f>
        <v>Mizan Siddique</v>
      </c>
      <c r="C87" s="52" t="str">
        <f aca="false">'3. Raw Leads'!D87</f>
        <v>01351863637</v>
      </c>
      <c r="D87" s="52" t="str">
        <f aca="false">'3. Raw Leads'!I87</f>
        <v>Uttara</v>
      </c>
      <c r="E87" s="52" t="str">
        <f aca="false">'3. Raw Leads'!J87</f>
        <v>Aftab Garden Residence</v>
      </c>
      <c r="F87" s="52" t="str">
        <f aca="false">'3. Raw Leads'!K87</f>
        <v>80L–1Cr</v>
      </c>
      <c r="G87" s="54" t="n">
        <f aca="false">'3. Raw Leads'!L87</f>
        <v>8999999</v>
      </c>
      <c r="H87" s="52" t="str">
        <f aca="false">'3. Raw Leads'!R87</f>
        <v>Minimal (&lt;50%)</v>
      </c>
      <c r="I87" s="57" t="n">
        <f aca="false">'3. Raw Leads'!S87</f>
        <v>0</v>
      </c>
      <c r="J87" s="52" t="n">
        <f aca="false">'3. Raw Leads'!T87</f>
        <v>3</v>
      </c>
      <c r="K87" s="52" t="n">
        <f aca="false">'3. Raw Leads'!U87</f>
        <v>1</v>
      </c>
      <c r="L87" s="52" t="str">
        <f aca="false">'3. Raw Leads'!V87</f>
        <v>Yes</v>
      </c>
      <c r="M87" s="52" t="n">
        <f aca="false">'3. Raw Leads'!W87</f>
        <v>3</v>
      </c>
      <c r="N87" s="52" t="str">
        <f aca="false">'3. Raw Leads'!X87</f>
        <v>Wrong number</v>
      </c>
      <c r="O87" s="52" t="str">
        <f aca="false">'3. Raw Leads'!N87</f>
        <v>6–12 months</v>
      </c>
      <c r="P87" s="52" t="n">
        <f aca="false">IFERROR(VLOOKUP(F87,'10. Lookups'!$A$3:$B$9,2,FALSE()),5)</f>
        <v>22</v>
      </c>
      <c r="Q87" s="52" t="n">
        <f aca="false">IFERROR(VLOOKUP(D87,'10. Lookups'!$D$3:$E$12,2,FALSE()),3)</f>
        <v>15</v>
      </c>
      <c r="R87" s="52" t="n">
        <f aca="false">IFERROR(VLOOKUP(E87,'10. Lookups'!$G$3:$H$8,2,FALSE()),5)</f>
        <v>15</v>
      </c>
      <c r="S87" s="52" t="n">
        <f aca="false">IFERROR(VLOOKUP(H87,'10. Lookups'!$J$3:$K$6,2,FALSE()),1)+IF(I87&gt;=75,5,IF(I87&gt;=50,3,IF(I87&gt;=25,2,IF(I87&gt;0,1,0))))+MIN(4,J87*2)</f>
        <v>5</v>
      </c>
      <c r="T87" s="52" t="n">
        <f aca="false">IF(K87&lt;=1,5,IF(K87&lt;=3,4,IF(K87&lt;=7,2,IF(K87&lt;=14,1,0))))+IFERROR(VLOOKUP(L87,'10. Lookups'!$M$3:$N$6,2,FALSE()),1)</f>
        <v>10</v>
      </c>
      <c r="U87" s="52" t="n">
        <f aca="false">IFERROR(VLOOKUP(N87,'10. Lookups'!$P$3:$Q$11,2,FALSE()),3)</f>
        <v>0</v>
      </c>
      <c r="V87" s="52" t="n">
        <f aca="false">IFERROR(VLOOKUP(O87,'10. Lookups'!$S$3:$T$7,2,FALSE()),2)</f>
        <v>2</v>
      </c>
      <c r="W87" s="52" t="n">
        <f aca="false">MIN(100,P87+Q87+R87+S87+T87+U87+V87)</f>
        <v>69</v>
      </c>
      <c r="X87" s="58" t="n">
        <f aca="false">W87</f>
        <v>69</v>
      </c>
      <c r="Y87" s="52" t="str">
        <f aca="false">IF(X87&gt;=75,"Hot",IF(X87&gt;=50,"Warm","Cold"))</f>
        <v>Warm</v>
      </c>
      <c r="Z87" s="52" t="str">
        <f aca="false">IF(Y87="Hot","Call within 5 min · senior agent · site-visit slot",IF(Y87="Warm","Call within 24h · WhatsApp drip · price sheet","Retargeting audience · email nurture · skip dial"))</f>
        <v>Call within 24h · WhatsApp drip · price sheet</v>
      </c>
    </row>
    <row r="88" customFormat="false" ht="15" hidden="false" customHeight="true" outlineLevel="0" collapsed="false">
      <c r="A88" s="49" t="str">
        <f aca="false">'3. Raw Leads'!A88</f>
        <v>L0087</v>
      </c>
      <c r="B88" s="49" t="str">
        <f aca="false">'3. Raw Leads'!C88</f>
        <v>Tarek Islam</v>
      </c>
      <c r="C88" s="49" t="str">
        <f aca="false">'3. Raw Leads'!D88</f>
        <v>01641541520</v>
      </c>
      <c r="D88" s="49" t="str">
        <f aca="false">'3. Raw Leads'!I88</f>
        <v>Uttara</v>
      </c>
      <c r="E88" s="49" t="str">
        <f aca="false">'3. Raw Leads'!J88</f>
        <v>Aftab Garden Residence</v>
      </c>
      <c r="F88" s="49" t="str">
        <f aca="false">'3. Raw Leads'!K88</f>
        <v>80L–1Cr</v>
      </c>
      <c r="G88" s="51" t="n">
        <f aca="false">'3. Raw Leads'!L88</f>
        <v>8999999</v>
      </c>
      <c r="H88" s="49" t="str">
        <f aca="false">'3. Raw Leads'!R88</f>
        <v>Most (≥75%)</v>
      </c>
      <c r="I88" s="55" t="n">
        <f aca="false">'3. Raw Leads'!S88</f>
        <v>0</v>
      </c>
      <c r="J88" s="49" t="n">
        <f aca="false">'3. Raw Leads'!T88</f>
        <v>3</v>
      </c>
      <c r="K88" s="49" t="n">
        <f aca="false">'3. Raw Leads'!U88</f>
        <v>1</v>
      </c>
      <c r="L88" s="49" t="str">
        <f aca="false">'3. Raw Leads'!V88</f>
        <v>No</v>
      </c>
      <c r="M88" s="49" t="n">
        <f aca="false">'3. Raw Leads'!W88</f>
        <v>1</v>
      </c>
      <c r="N88" s="49" t="str">
        <f aca="false">'3. Raw Leads'!X88</f>
        <v>Not picked up</v>
      </c>
      <c r="O88" s="49" t="str">
        <f aca="false">'3. Raw Leads'!N88</f>
        <v>Within 1 month</v>
      </c>
      <c r="P88" s="49" t="n">
        <f aca="false">IFERROR(VLOOKUP(F88,'10. Lookups'!$A$3:$B$9,2,FALSE()),5)</f>
        <v>22</v>
      </c>
      <c r="Q88" s="49" t="n">
        <f aca="false">IFERROR(VLOOKUP(D88,'10. Lookups'!$D$3:$E$12,2,FALSE()),3)</f>
        <v>15</v>
      </c>
      <c r="R88" s="49" t="n">
        <f aca="false">IFERROR(VLOOKUP(E88,'10. Lookups'!$G$3:$H$8,2,FALSE()),5)</f>
        <v>15</v>
      </c>
      <c r="S88" s="49" t="n">
        <f aca="false">IFERROR(VLOOKUP(H88,'10. Lookups'!$J$3:$K$6,2,FALSE()),1)+IF(I88&gt;=75,5,IF(I88&gt;=50,3,IF(I88&gt;=25,2,IF(I88&gt;0,1,0))))+MIN(4,J88*2)</f>
        <v>8</v>
      </c>
      <c r="T88" s="49" t="n">
        <f aca="false">IF(K88&lt;=1,5,IF(K88&lt;=3,4,IF(K88&lt;=7,2,IF(K88&lt;=14,1,0))))+IFERROR(VLOOKUP(L88,'10. Lookups'!$M$3:$N$6,2,FALSE()),1)</f>
        <v>6</v>
      </c>
      <c r="U88" s="49" t="n">
        <f aca="false">IFERROR(VLOOKUP(N88,'10. Lookups'!$P$3:$Q$11,2,FALSE()),3)</f>
        <v>3</v>
      </c>
      <c r="V88" s="49" t="n">
        <f aca="false">IFERROR(VLOOKUP(O88,'10. Lookups'!$S$3:$T$7,2,FALSE()),2)</f>
        <v>5</v>
      </c>
      <c r="W88" s="49" t="n">
        <f aca="false">MIN(100,P88+Q88+R88+S88+T88+U88+V88)</f>
        <v>74</v>
      </c>
      <c r="X88" s="56" t="n">
        <f aca="false">W88</f>
        <v>74</v>
      </c>
      <c r="Y88" s="49" t="str">
        <f aca="false">IF(X88&gt;=75,"Hot",IF(X88&gt;=50,"Warm","Cold"))</f>
        <v>Warm</v>
      </c>
      <c r="Z88" s="49" t="str">
        <f aca="false">IF(Y88="Hot","Call within 5 min · senior agent · site-visit slot",IF(Y88="Warm","Call within 24h · WhatsApp drip · price sheet","Retargeting audience · email nurture · skip dial"))</f>
        <v>Call within 24h · WhatsApp drip · price sheet</v>
      </c>
    </row>
    <row r="89" customFormat="false" ht="15" hidden="false" customHeight="true" outlineLevel="0" collapsed="false">
      <c r="A89" s="52" t="str">
        <f aca="false">'3. Raw Leads'!A89</f>
        <v>L0088</v>
      </c>
      <c r="B89" s="52" t="str">
        <f aca="false">'3. Raw Leads'!C89</f>
        <v>Mahmud Akhtar</v>
      </c>
      <c r="C89" s="52" t="str">
        <f aca="false">'3. Raw Leads'!D89</f>
        <v>01942622189</v>
      </c>
      <c r="D89" s="52" t="str">
        <f aca="false">'3. Raw Leads'!I89</f>
        <v>Banasree</v>
      </c>
      <c r="E89" s="52" t="str">
        <f aca="false">'3. Raw Leads'!J89</f>
        <v>Skyline Heights – Bashundhara</v>
      </c>
      <c r="F89" s="52" t="str">
        <f aca="false">'3. Raw Leads'!K89</f>
        <v>1Cr–1.25Cr</v>
      </c>
      <c r="G89" s="54" t="n">
        <f aca="false">'3. Raw Leads'!L89</f>
        <v>11249999</v>
      </c>
      <c r="H89" s="52" t="str">
        <f aca="false">'3. Raw Leads'!R89</f>
        <v>Minimal (&lt;50%)</v>
      </c>
      <c r="I89" s="57" t="n">
        <f aca="false">'3. Raw Leads'!S89</f>
        <v>25</v>
      </c>
      <c r="J89" s="52" t="n">
        <f aca="false">'3. Raw Leads'!T89</f>
        <v>0</v>
      </c>
      <c r="K89" s="52" t="n">
        <f aca="false">'3. Raw Leads'!U89</f>
        <v>0</v>
      </c>
      <c r="L89" s="52" t="str">
        <f aca="false">'3. Raw Leads'!V89</f>
        <v>Read no reply</v>
      </c>
      <c r="M89" s="52" t="n">
        <f aca="false">'3. Raw Leads'!W89</f>
        <v>3</v>
      </c>
      <c r="N89" s="52" t="str">
        <f aca="false">'3. Raw Leads'!X89</f>
        <v>Hot – callback scheduled</v>
      </c>
      <c r="O89" s="52" t="str">
        <f aca="false">'3. Raw Leads'!N89</f>
        <v>1–3 months</v>
      </c>
      <c r="P89" s="52" t="n">
        <f aca="false">IFERROR(VLOOKUP(F89,'10. Lookups'!$A$3:$B$9,2,FALSE()),5)</f>
        <v>25</v>
      </c>
      <c r="Q89" s="52" t="n">
        <f aca="false">IFERROR(VLOOKUP(D89,'10. Lookups'!$D$3:$E$12,2,FALSE()),3)</f>
        <v>15</v>
      </c>
      <c r="R89" s="52" t="n">
        <f aca="false">IFERROR(VLOOKUP(E89,'10. Lookups'!$G$3:$H$8,2,FALSE()),5)</f>
        <v>15</v>
      </c>
      <c r="S89" s="52" t="n">
        <f aca="false">IFERROR(VLOOKUP(H89,'10. Lookups'!$J$3:$K$6,2,FALSE()),1)+IF(I89&gt;=75,5,IF(I89&gt;=50,3,IF(I89&gt;=25,2,IF(I89&gt;0,1,0))))+MIN(4,J89*2)</f>
        <v>3</v>
      </c>
      <c r="T89" s="52" t="n">
        <f aca="false">IF(K89&lt;=1,5,IF(K89&lt;=3,4,IF(K89&lt;=7,2,IF(K89&lt;=14,1,0))))+IFERROR(VLOOKUP(L89,'10. Lookups'!$M$3:$N$6,2,FALSE()),1)</f>
        <v>8</v>
      </c>
      <c r="U89" s="52" t="n">
        <f aca="false">IFERROR(VLOOKUP(N89,'10. Lookups'!$P$3:$Q$11,2,FALSE()),3)</f>
        <v>13</v>
      </c>
      <c r="V89" s="52" t="n">
        <f aca="false">IFERROR(VLOOKUP(O89,'10. Lookups'!$S$3:$T$7,2,FALSE()),2)</f>
        <v>4</v>
      </c>
      <c r="W89" s="52" t="n">
        <f aca="false">MIN(100,P89+Q89+R89+S89+T89+U89+V89)</f>
        <v>83</v>
      </c>
      <c r="X89" s="58" t="n">
        <f aca="false">W89</f>
        <v>83</v>
      </c>
      <c r="Y89" s="52" t="str">
        <f aca="false">IF(X89&gt;=75,"Hot",IF(X89&gt;=50,"Warm","Cold"))</f>
        <v>Hot</v>
      </c>
      <c r="Z89" s="52" t="str">
        <f aca="false">IF(Y89="Hot","Call within 5 min · senior agent · site-visit slot",IF(Y89="Warm","Call within 24h · WhatsApp drip · price sheet","Retargeting audience · email nurture · skip dial"))</f>
        <v>Call within 5 min · senior agent · site-visit slot</v>
      </c>
    </row>
    <row r="90" customFormat="false" ht="15" hidden="false" customHeight="true" outlineLevel="0" collapsed="false">
      <c r="A90" s="49" t="str">
        <f aca="false">'3. Raw Leads'!A90</f>
        <v>L0089</v>
      </c>
      <c r="B90" s="49" t="str">
        <f aca="false">'3. Raw Leads'!C90</f>
        <v>Anik Hasan</v>
      </c>
      <c r="C90" s="49" t="str">
        <f aca="false">'3. Raw Leads'!D90</f>
        <v>01904389836</v>
      </c>
      <c r="D90" s="49" t="str">
        <f aca="false">'3. Raw Leads'!I90</f>
        <v>Banasree</v>
      </c>
      <c r="E90" s="49" t="str">
        <f aca="false">'3. Raw Leads'!J90</f>
        <v>Mirpur DOHS Premier</v>
      </c>
      <c r="F90" s="49" t="str">
        <f aca="false">'3. Raw Leads'!K90</f>
        <v>60L–80L</v>
      </c>
      <c r="G90" s="51" t="n">
        <f aca="false">'3. Raw Leads'!L90</f>
        <v>6999999</v>
      </c>
      <c r="H90" s="49" t="str">
        <f aca="false">'3. Raw Leads'!R90</f>
        <v>Minimal (&lt;50%)</v>
      </c>
      <c r="I90" s="55" t="n">
        <f aca="false">'3. Raw Leads'!S90</f>
        <v>0</v>
      </c>
      <c r="J90" s="49" t="n">
        <f aca="false">'3. Raw Leads'!T90</f>
        <v>0</v>
      </c>
      <c r="K90" s="49" t="n">
        <f aca="false">'3. Raw Leads'!U90</f>
        <v>1</v>
      </c>
      <c r="L90" s="49" t="str">
        <f aca="false">'3. Raw Leads'!V90</f>
        <v>Yes</v>
      </c>
      <c r="M90" s="49" t="n">
        <f aca="false">'3. Raw Leads'!W90</f>
        <v>2</v>
      </c>
      <c r="N90" s="49" t="str">
        <f aca="false">'3. Raw Leads'!X90</f>
        <v>Not picked up</v>
      </c>
      <c r="O90" s="49" t="str">
        <f aca="false">'3. Raw Leads'!N90</f>
        <v>Within 1 month</v>
      </c>
      <c r="P90" s="49" t="n">
        <f aca="false">IFERROR(VLOOKUP(F90,'10. Lookups'!$A$3:$B$9,2,FALSE()),5)</f>
        <v>18</v>
      </c>
      <c r="Q90" s="49" t="n">
        <f aca="false">IFERROR(VLOOKUP(D90,'10. Lookups'!$D$3:$E$12,2,FALSE()),3)</f>
        <v>15</v>
      </c>
      <c r="R90" s="49" t="n">
        <f aca="false">IFERROR(VLOOKUP(E90,'10. Lookups'!$G$3:$H$8,2,FALSE()),5)</f>
        <v>15</v>
      </c>
      <c r="S90" s="49" t="n">
        <f aca="false">IFERROR(VLOOKUP(H90,'10. Lookups'!$J$3:$K$6,2,FALSE()),1)+IF(I90&gt;=75,5,IF(I90&gt;=50,3,IF(I90&gt;=25,2,IF(I90&gt;0,1,0))))+MIN(4,J90*2)</f>
        <v>1</v>
      </c>
      <c r="T90" s="49" t="n">
        <f aca="false">IF(K90&lt;=1,5,IF(K90&lt;=3,4,IF(K90&lt;=7,2,IF(K90&lt;=14,1,0))))+IFERROR(VLOOKUP(L90,'10. Lookups'!$M$3:$N$6,2,FALSE()),1)</f>
        <v>10</v>
      </c>
      <c r="U90" s="49" t="n">
        <f aca="false">IFERROR(VLOOKUP(N90,'10. Lookups'!$P$3:$Q$11,2,FALSE()),3)</f>
        <v>3</v>
      </c>
      <c r="V90" s="49" t="n">
        <f aca="false">IFERROR(VLOOKUP(O90,'10. Lookups'!$S$3:$T$7,2,FALSE()),2)</f>
        <v>5</v>
      </c>
      <c r="W90" s="49" t="n">
        <f aca="false">MIN(100,P90+Q90+R90+S90+T90+U90+V90)</f>
        <v>67</v>
      </c>
      <c r="X90" s="56" t="n">
        <f aca="false">W90</f>
        <v>67</v>
      </c>
      <c r="Y90" s="49" t="str">
        <f aca="false">IF(X90&gt;=75,"Hot",IF(X90&gt;=50,"Warm","Cold"))</f>
        <v>Warm</v>
      </c>
      <c r="Z90" s="49" t="str">
        <f aca="false">IF(Y90="Hot","Call within 5 min · senior agent · site-visit slot",IF(Y90="Warm","Call within 24h · WhatsApp drip · price sheet","Retargeting audience · email nurture · skip dial"))</f>
        <v>Call within 24h · WhatsApp drip · price sheet</v>
      </c>
    </row>
    <row r="91" customFormat="false" ht="15" hidden="false" customHeight="true" outlineLevel="0" collapsed="false">
      <c r="A91" s="52" t="str">
        <f aca="false">'3. Raw Leads'!A91</f>
        <v>L0090</v>
      </c>
      <c r="B91" s="52" t="str">
        <f aca="false">'3. Raw Leads'!C91</f>
        <v>Sharmin Pramanik</v>
      </c>
      <c r="C91" s="52" t="str">
        <f aca="false">'3. Raw Leads'!D91</f>
        <v>01930068486</v>
      </c>
      <c r="D91" s="52" t="str">
        <f aca="false">'3. Raw Leads'!I91</f>
        <v>Mirpur DOHS</v>
      </c>
      <c r="E91" s="52" t="str">
        <f aca="false">'3. Raw Leads'!J91</f>
        <v>Uttara Greenview</v>
      </c>
      <c r="F91" s="52" t="str">
        <f aca="false">'3. Raw Leads'!K91</f>
        <v>60L–80L</v>
      </c>
      <c r="G91" s="54" t="n">
        <f aca="false">'3. Raw Leads'!L91</f>
        <v>6999999</v>
      </c>
      <c r="H91" s="52" t="str">
        <f aca="false">'3. Raw Leads'!R91</f>
        <v>Most (≥75%)</v>
      </c>
      <c r="I91" s="57" t="n">
        <f aca="false">'3. Raw Leads'!S91</f>
        <v>50</v>
      </c>
      <c r="J91" s="52" t="n">
        <f aca="false">'3. Raw Leads'!T91</f>
        <v>0</v>
      </c>
      <c r="K91" s="52" t="n">
        <f aca="false">'3. Raw Leads'!U91</f>
        <v>2</v>
      </c>
      <c r="L91" s="52" t="str">
        <f aca="false">'3. Raw Leads'!V91</f>
        <v>N/A</v>
      </c>
      <c r="M91" s="52" t="n">
        <f aca="false">'3. Raw Leads'!W91</f>
        <v>1</v>
      </c>
      <c r="N91" s="52" t="str">
        <f aca="false">'3. Raw Leads'!X91</f>
        <v>Not picked up</v>
      </c>
      <c r="O91" s="52" t="str">
        <f aca="false">'3. Raw Leads'!N91</f>
        <v>Within 1 month</v>
      </c>
      <c r="P91" s="52" t="n">
        <f aca="false">IFERROR(VLOOKUP(F91,'10. Lookups'!$A$3:$B$9,2,FALSE()),5)</f>
        <v>18</v>
      </c>
      <c r="Q91" s="52" t="n">
        <f aca="false">IFERROR(VLOOKUP(D91,'10. Lookups'!$D$3:$E$12,2,FALSE()),3)</f>
        <v>15</v>
      </c>
      <c r="R91" s="52" t="n">
        <f aca="false">IFERROR(VLOOKUP(E91,'10. Lookups'!$G$3:$H$8,2,FALSE()),5)</f>
        <v>15</v>
      </c>
      <c r="S91" s="52" t="n">
        <f aca="false">IFERROR(VLOOKUP(H91,'10. Lookups'!$J$3:$K$6,2,FALSE()),1)+IF(I91&gt;=75,5,IF(I91&gt;=50,3,IF(I91&gt;=25,2,IF(I91&gt;0,1,0))))+MIN(4,J91*2)</f>
        <v>7</v>
      </c>
      <c r="T91" s="52" t="n">
        <f aca="false">IF(K91&lt;=1,5,IF(K91&lt;=3,4,IF(K91&lt;=7,2,IF(K91&lt;=14,1,0))))+IFERROR(VLOOKUP(L91,'10. Lookups'!$M$3:$N$6,2,FALSE()),1)</f>
        <v>6</v>
      </c>
      <c r="U91" s="52" t="n">
        <f aca="false">IFERROR(VLOOKUP(N91,'10. Lookups'!$P$3:$Q$11,2,FALSE()),3)</f>
        <v>3</v>
      </c>
      <c r="V91" s="52" t="n">
        <f aca="false">IFERROR(VLOOKUP(O91,'10. Lookups'!$S$3:$T$7,2,FALSE()),2)</f>
        <v>5</v>
      </c>
      <c r="W91" s="52" t="n">
        <f aca="false">MIN(100,P91+Q91+R91+S91+T91+U91+V91)</f>
        <v>69</v>
      </c>
      <c r="X91" s="58" t="n">
        <f aca="false">W91</f>
        <v>69</v>
      </c>
      <c r="Y91" s="52" t="str">
        <f aca="false">IF(X91&gt;=75,"Hot",IF(X91&gt;=50,"Warm","Cold"))</f>
        <v>Warm</v>
      </c>
      <c r="Z91" s="52" t="str">
        <f aca="false">IF(Y91="Hot","Call within 5 min · senior agent · site-visit slot",IF(Y91="Warm","Call within 24h · WhatsApp drip · price sheet","Retargeting audience · email nurture · skip dial"))</f>
        <v>Call within 24h · WhatsApp drip · price sheet</v>
      </c>
    </row>
    <row r="92" customFormat="false" ht="15" hidden="false" customHeight="true" outlineLevel="0" collapsed="false">
      <c r="A92" s="49" t="str">
        <f aca="false">'3. Raw Leads'!A92</f>
        <v>L0091</v>
      </c>
      <c r="B92" s="49" t="str">
        <f aca="false">'3. Raw Leads'!C92</f>
        <v>Nazmul Reza</v>
      </c>
      <c r="C92" s="49" t="str">
        <f aca="false">'3. Raw Leads'!D92</f>
        <v>01399042102</v>
      </c>
      <c r="D92" s="49" t="str">
        <f aca="false">'3. Raw Leads'!I92</f>
        <v>Bashundhara R/A</v>
      </c>
      <c r="E92" s="49" t="str">
        <f aca="false">'3. Raw Leads'!J92</f>
        <v>Skyline Heights – Bashundhara</v>
      </c>
      <c r="F92" s="49" t="str">
        <f aca="false">'3. Raw Leads'!K92</f>
        <v>Under 60L</v>
      </c>
      <c r="G92" s="51" t="n">
        <f aca="false">'3. Raw Leads'!L92</f>
        <v>4499999</v>
      </c>
      <c r="H92" s="49" t="str">
        <f aca="false">'3. Raw Leads'!R92</f>
        <v>Most (≥75%)</v>
      </c>
      <c r="I92" s="55" t="n">
        <f aca="false">'3. Raw Leads'!S92</f>
        <v>0</v>
      </c>
      <c r="J92" s="49" t="n">
        <f aca="false">'3. Raw Leads'!T92</f>
        <v>0</v>
      </c>
      <c r="K92" s="49" t="n">
        <f aca="false">'3. Raw Leads'!U92</f>
        <v>14</v>
      </c>
      <c r="L92" s="49" t="str">
        <f aca="false">'3. Raw Leads'!V92</f>
        <v>Yes</v>
      </c>
      <c r="M92" s="49" t="n">
        <f aca="false">'3. Raw Leads'!W92</f>
        <v>1</v>
      </c>
      <c r="N92" s="49" t="str">
        <f aca="false">'3. Raw Leads'!X92</f>
        <v>Out of budget</v>
      </c>
      <c r="O92" s="49" t="str">
        <f aca="false">'3. Raw Leads'!N92</f>
        <v>1–3 months</v>
      </c>
      <c r="P92" s="49" t="n">
        <f aca="false">IFERROR(VLOOKUP(F92,'10. Lookups'!$A$3:$B$9,2,FALSE()),5)</f>
        <v>8</v>
      </c>
      <c r="Q92" s="49" t="n">
        <f aca="false">IFERROR(VLOOKUP(D92,'10. Lookups'!$D$3:$E$12,2,FALSE()),3)</f>
        <v>15</v>
      </c>
      <c r="R92" s="49" t="n">
        <f aca="false">IFERROR(VLOOKUP(E92,'10. Lookups'!$G$3:$H$8,2,FALSE()),5)</f>
        <v>15</v>
      </c>
      <c r="S92" s="49" t="n">
        <f aca="false">IFERROR(VLOOKUP(H92,'10. Lookups'!$J$3:$K$6,2,FALSE()),1)+IF(I92&gt;=75,5,IF(I92&gt;=50,3,IF(I92&gt;=25,2,IF(I92&gt;0,1,0))))+MIN(4,J92*2)</f>
        <v>4</v>
      </c>
      <c r="T92" s="49" t="n">
        <f aca="false">IF(K92&lt;=1,5,IF(K92&lt;=3,4,IF(K92&lt;=7,2,IF(K92&lt;=14,1,0))))+IFERROR(VLOOKUP(L92,'10. Lookups'!$M$3:$N$6,2,FALSE()),1)</f>
        <v>6</v>
      </c>
      <c r="U92" s="49" t="n">
        <f aca="false">IFERROR(VLOOKUP(N92,'10. Lookups'!$P$3:$Q$11,2,FALSE()),3)</f>
        <v>2</v>
      </c>
      <c r="V92" s="49" t="n">
        <f aca="false">IFERROR(VLOOKUP(O92,'10. Lookups'!$S$3:$T$7,2,FALSE()),2)</f>
        <v>4</v>
      </c>
      <c r="W92" s="49" t="n">
        <f aca="false">MIN(100,P92+Q92+R92+S92+T92+U92+V92)</f>
        <v>54</v>
      </c>
      <c r="X92" s="56" t="n">
        <f aca="false">W92</f>
        <v>54</v>
      </c>
      <c r="Y92" s="49" t="str">
        <f aca="false">IF(X92&gt;=75,"Hot",IF(X92&gt;=50,"Warm","Cold"))</f>
        <v>Warm</v>
      </c>
      <c r="Z92" s="49" t="str">
        <f aca="false">IF(Y92="Hot","Call within 5 min · senior agent · site-visit slot",IF(Y92="Warm","Call within 24h · WhatsApp drip · price sheet","Retargeting audience · email nurture · skip dial"))</f>
        <v>Call within 24h · WhatsApp drip · price sheet</v>
      </c>
    </row>
    <row r="93" customFormat="false" ht="15" hidden="false" customHeight="true" outlineLevel="0" collapsed="false">
      <c r="A93" s="52" t="str">
        <f aca="false">'3. Raw Leads'!A93</f>
        <v>L0092</v>
      </c>
      <c r="B93" s="52" t="str">
        <f aca="false">'3. Raw Leads'!C93</f>
        <v>Farhana Mondol</v>
      </c>
      <c r="C93" s="52" t="str">
        <f aca="false">'3. Raw Leads'!D93</f>
        <v>01692524191</v>
      </c>
      <c r="D93" s="52" t="str">
        <f aca="false">'3. Raw Leads'!I93</f>
        <v>Mohammadpur</v>
      </c>
      <c r="E93" s="52" t="str">
        <f aca="false">'3. Raw Leads'!J93</f>
        <v>Skyline Heights – Bashundhara</v>
      </c>
      <c r="F93" s="52" t="str">
        <f aca="false">'3. Raw Leads'!K93</f>
        <v>1Cr–1.25Cr</v>
      </c>
      <c r="G93" s="54" t="n">
        <f aca="false">'3. Raw Leads'!L93</f>
        <v>11249999</v>
      </c>
      <c r="H93" s="52" t="str">
        <f aca="false">'3. Raw Leads'!R93</f>
        <v>Full (all fields)</v>
      </c>
      <c r="I93" s="57" t="n">
        <f aca="false">'3. Raw Leads'!S93</f>
        <v>0</v>
      </c>
      <c r="J93" s="52" t="n">
        <f aca="false">'3. Raw Leads'!T93</f>
        <v>1</v>
      </c>
      <c r="K93" s="52" t="n">
        <f aca="false">'3. Raw Leads'!U93</f>
        <v>2</v>
      </c>
      <c r="L93" s="52" t="str">
        <f aca="false">'3. Raw Leads'!V93</f>
        <v>Yes</v>
      </c>
      <c r="M93" s="52" t="n">
        <f aca="false">'3. Raw Leads'!W93</f>
        <v>2</v>
      </c>
      <c r="N93" s="52" t="str">
        <f aca="false">'3. Raw Leads'!X93</f>
        <v>Needs info – follow up</v>
      </c>
      <c r="O93" s="52" t="str">
        <f aca="false">'3. Raw Leads'!N93</f>
        <v>1–3 months</v>
      </c>
      <c r="P93" s="52" t="n">
        <f aca="false">IFERROR(VLOOKUP(F93,'10. Lookups'!$A$3:$B$9,2,FALSE()),5)</f>
        <v>25</v>
      </c>
      <c r="Q93" s="52" t="n">
        <f aca="false">IFERROR(VLOOKUP(D93,'10. Lookups'!$D$3:$E$12,2,FALSE()),3)</f>
        <v>8</v>
      </c>
      <c r="R93" s="52" t="n">
        <f aca="false">IFERROR(VLOOKUP(E93,'10. Lookups'!$G$3:$H$8,2,FALSE()),5)</f>
        <v>15</v>
      </c>
      <c r="S93" s="52" t="n">
        <f aca="false">IFERROR(VLOOKUP(H93,'10. Lookups'!$J$3:$K$6,2,FALSE()),1)+IF(I93&gt;=75,5,IF(I93&gt;=50,3,IF(I93&gt;=25,2,IF(I93&gt;0,1,0))))+MIN(4,J93*2)</f>
        <v>8</v>
      </c>
      <c r="T93" s="52" t="n">
        <f aca="false">IF(K93&lt;=1,5,IF(K93&lt;=3,4,IF(K93&lt;=7,2,IF(K93&lt;=14,1,0))))+IFERROR(VLOOKUP(L93,'10. Lookups'!$M$3:$N$6,2,FALSE()),1)</f>
        <v>9</v>
      </c>
      <c r="U93" s="52" t="n">
        <f aca="false">IFERROR(VLOOKUP(N93,'10. Lookups'!$P$3:$Q$11,2,FALSE()),3)</f>
        <v>7</v>
      </c>
      <c r="V93" s="52" t="n">
        <f aca="false">IFERROR(VLOOKUP(O93,'10. Lookups'!$S$3:$T$7,2,FALSE()),2)</f>
        <v>4</v>
      </c>
      <c r="W93" s="52" t="n">
        <f aca="false">MIN(100,P93+Q93+R93+S93+T93+U93+V93)</f>
        <v>76</v>
      </c>
      <c r="X93" s="58" t="n">
        <f aca="false">W93</f>
        <v>76</v>
      </c>
      <c r="Y93" s="52" t="str">
        <f aca="false">IF(X93&gt;=75,"Hot",IF(X93&gt;=50,"Warm","Cold"))</f>
        <v>Hot</v>
      </c>
      <c r="Z93" s="52" t="str">
        <f aca="false">IF(Y93="Hot","Call within 5 min · senior agent · site-visit slot",IF(Y93="Warm","Call within 24h · WhatsApp drip · price sheet","Retargeting audience · email nurture · skip dial"))</f>
        <v>Call within 5 min · senior agent · site-visit slot</v>
      </c>
    </row>
    <row r="94" customFormat="false" ht="15" hidden="false" customHeight="true" outlineLevel="0" collapsed="false">
      <c r="A94" s="49" t="str">
        <f aca="false">'3. Raw Leads'!A94</f>
        <v>L0093</v>
      </c>
      <c r="B94" s="49" t="str">
        <f aca="false">'3. Raw Leads'!C94</f>
        <v>Polash Ahmed</v>
      </c>
      <c r="C94" s="49" t="str">
        <f aca="false">'3. Raw Leads'!D94</f>
        <v>01723806174</v>
      </c>
      <c r="D94" s="49" t="str">
        <f aca="false">'3. Raw Leads'!I94</f>
        <v>Aftab Nagar</v>
      </c>
      <c r="E94" s="49" t="str">
        <f aca="false">'3. Raw Leads'!J94</f>
        <v>Mirpur DOHS Premier</v>
      </c>
      <c r="F94" s="49" t="str">
        <f aca="false">'3. Raw Leads'!K94</f>
        <v>80L–1Cr</v>
      </c>
      <c r="G94" s="51" t="n">
        <f aca="false">'3. Raw Leads'!L94</f>
        <v>8999999</v>
      </c>
      <c r="H94" s="49" t="str">
        <f aca="false">'3. Raw Leads'!R94</f>
        <v>Full (all fields)</v>
      </c>
      <c r="I94" s="55" t="n">
        <f aca="false">'3. Raw Leads'!S94</f>
        <v>25</v>
      </c>
      <c r="J94" s="49" t="n">
        <f aca="false">'3. Raw Leads'!T94</f>
        <v>1</v>
      </c>
      <c r="K94" s="49" t="n">
        <f aca="false">'3. Raw Leads'!U94</f>
        <v>1</v>
      </c>
      <c r="L94" s="49" t="str">
        <f aca="false">'3. Raw Leads'!V94</f>
        <v>Yes</v>
      </c>
      <c r="M94" s="49" t="n">
        <f aca="false">'3. Raw Leads'!W94</f>
        <v>2</v>
      </c>
      <c r="N94" s="49" t="str">
        <f aca="false">'3. Raw Leads'!X94</f>
        <v>Needs info – follow up</v>
      </c>
      <c r="O94" s="49" t="str">
        <f aca="false">'3. Raw Leads'!N94</f>
        <v>Just exploring</v>
      </c>
      <c r="P94" s="49" t="n">
        <f aca="false">IFERROR(VLOOKUP(F94,'10. Lookups'!$A$3:$B$9,2,FALSE()),5)</f>
        <v>22</v>
      </c>
      <c r="Q94" s="49" t="n">
        <f aca="false">IFERROR(VLOOKUP(D94,'10. Lookups'!$D$3:$E$12,2,FALSE()),3)</f>
        <v>15</v>
      </c>
      <c r="R94" s="49" t="n">
        <f aca="false">IFERROR(VLOOKUP(E94,'10. Lookups'!$G$3:$H$8,2,FALSE()),5)</f>
        <v>15</v>
      </c>
      <c r="S94" s="49" t="n">
        <f aca="false">IFERROR(VLOOKUP(H94,'10. Lookups'!$J$3:$K$6,2,FALSE()),1)+IF(I94&gt;=75,5,IF(I94&gt;=50,3,IF(I94&gt;=25,2,IF(I94&gt;0,1,0))))+MIN(4,J94*2)</f>
        <v>10</v>
      </c>
      <c r="T94" s="49" t="n">
        <f aca="false">IF(K94&lt;=1,5,IF(K94&lt;=3,4,IF(K94&lt;=7,2,IF(K94&lt;=14,1,0))))+IFERROR(VLOOKUP(L94,'10. Lookups'!$M$3:$N$6,2,FALSE()),1)</f>
        <v>10</v>
      </c>
      <c r="U94" s="49" t="n">
        <f aca="false">IFERROR(VLOOKUP(N94,'10. Lookups'!$P$3:$Q$11,2,FALSE()),3)</f>
        <v>7</v>
      </c>
      <c r="V94" s="49" t="n">
        <f aca="false">IFERROR(VLOOKUP(O94,'10. Lookups'!$S$3:$T$7,2,FALSE()),2)</f>
        <v>1</v>
      </c>
      <c r="W94" s="49" t="n">
        <f aca="false">MIN(100,P94+Q94+R94+S94+T94+U94+V94)</f>
        <v>80</v>
      </c>
      <c r="X94" s="56" t="n">
        <f aca="false">W94</f>
        <v>80</v>
      </c>
      <c r="Y94" s="49" t="str">
        <f aca="false">IF(X94&gt;=75,"Hot",IF(X94&gt;=50,"Warm","Cold"))</f>
        <v>Hot</v>
      </c>
      <c r="Z94" s="49" t="str">
        <f aca="false">IF(Y94="Hot","Call within 5 min · senior agent · site-visit slot",IF(Y94="Warm","Call within 24h · WhatsApp drip · price sheet","Retargeting audience · email nurture · skip dial"))</f>
        <v>Call within 5 min · senior agent · site-visit slot</v>
      </c>
    </row>
    <row r="95" customFormat="false" ht="15" hidden="false" customHeight="true" outlineLevel="0" collapsed="false">
      <c r="A95" s="52" t="str">
        <f aca="false">'3. Raw Leads'!A95</f>
        <v>L0094</v>
      </c>
      <c r="B95" s="52" t="str">
        <f aca="false">'3. Raw Leads'!C95</f>
        <v>Nayeem Hasan</v>
      </c>
      <c r="C95" s="52" t="str">
        <f aca="false">'3. Raw Leads'!D95</f>
        <v>01906413836</v>
      </c>
      <c r="D95" s="52" t="str">
        <f aca="false">'3. Raw Leads'!I95</f>
        <v>Aftab Nagar</v>
      </c>
      <c r="E95" s="52" t="str">
        <f aca="false">'3. Raw Leads'!J95</f>
        <v>Banasree Bay</v>
      </c>
      <c r="F95" s="52" t="str">
        <f aca="false">'3. Raw Leads'!K95</f>
        <v>1.25Cr–1.5Cr</v>
      </c>
      <c r="G95" s="54" t="n">
        <f aca="false">'3. Raw Leads'!L95</f>
        <v>13750000</v>
      </c>
      <c r="H95" s="52" t="str">
        <f aca="false">'3. Raw Leads'!R95</f>
        <v>Partial (50–75%)</v>
      </c>
      <c r="I95" s="57" t="n">
        <f aca="false">'3. Raw Leads'!S95</f>
        <v>0</v>
      </c>
      <c r="J95" s="52" t="n">
        <f aca="false">'3. Raw Leads'!T95</f>
        <v>2</v>
      </c>
      <c r="K95" s="52" t="n">
        <f aca="false">'3. Raw Leads'!U95</f>
        <v>0</v>
      </c>
      <c r="L95" s="52" t="str">
        <f aca="false">'3. Raw Leads'!V95</f>
        <v>No</v>
      </c>
      <c r="M95" s="52" t="n">
        <f aca="false">'3. Raw Leads'!W95</f>
        <v>3</v>
      </c>
      <c r="N95" s="52" t="str">
        <f aca="false">'3. Raw Leads'!X95</f>
        <v>Not picked up</v>
      </c>
      <c r="O95" s="52" t="str">
        <f aca="false">'3. Raw Leads'!N95</f>
        <v>Just exploring</v>
      </c>
      <c r="P95" s="52" t="n">
        <f aca="false">IFERROR(VLOOKUP(F95,'10. Lookups'!$A$3:$B$9,2,FALSE()),5)</f>
        <v>23</v>
      </c>
      <c r="Q95" s="52" t="n">
        <f aca="false">IFERROR(VLOOKUP(D95,'10. Lookups'!$D$3:$E$12,2,FALSE()),3)</f>
        <v>15</v>
      </c>
      <c r="R95" s="52" t="n">
        <f aca="false">IFERROR(VLOOKUP(E95,'10. Lookups'!$G$3:$H$8,2,FALSE()),5)</f>
        <v>15</v>
      </c>
      <c r="S95" s="52" t="n">
        <f aca="false">IFERROR(VLOOKUP(H95,'10. Lookups'!$J$3:$K$6,2,FALSE()),1)+IF(I95&gt;=75,5,IF(I95&gt;=50,3,IF(I95&gt;=25,2,IF(I95&gt;0,1,0))))+MIN(4,J95*2)</f>
        <v>6</v>
      </c>
      <c r="T95" s="52" t="n">
        <f aca="false">IF(K95&lt;=1,5,IF(K95&lt;=3,4,IF(K95&lt;=7,2,IF(K95&lt;=14,1,0))))+IFERROR(VLOOKUP(L95,'10. Lookups'!$M$3:$N$6,2,FALSE()),1)</f>
        <v>6</v>
      </c>
      <c r="U95" s="52" t="n">
        <f aca="false">IFERROR(VLOOKUP(N95,'10. Lookups'!$P$3:$Q$11,2,FALSE()),3)</f>
        <v>3</v>
      </c>
      <c r="V95" s="52" t="n">
        <f aca="false">IFERROR(VLOOKUP(O95,'10. Lookups'!$S$3:$T$7,2,FALSE()),2)</f>
        <v>1</v>
      </c>
      <c r="W95" s="52" t="n">
        <f aca="false">MIN(100,P95+Q95+R95+S95+T95+U95+V95)</f>
        <v>69</v>
      </c>
      <c r="X95" s="58" t="n">
        <f aca="false">W95</f>
        <v>69</v>
      </c>
      <c r="Y95" s="52" t="str">
        <f aca="false">IF(X95&gt;=75,"Hot",IF(X95&gt;=50,"Warm","Cold"))</f>
        <v>Warm</v>
      </c>
      <c r="Z95" s="52" t="str">
        <f aca="false">IF(Y95="Hot","Call within 5 min · senior agent · site-visit slot",IF(Y95="Warm","Call within 24h · WhatsApp drip · price sheet","Retargeting audience · email nurture · skip dial"))</f>
        <v>Call within 24h · WhatsApp drip · price sheet</v>
      </c>
    </row>
    <row r="96" customFormat="false" ht="15" hidden="false" customHeight="true" outlineLevel="0" collapsed="false">
      <c r="A96" s="49" t="str">
        <f aca="false">'3. Raw Leads'!A96</f>
        <v>L0095</v>
      </c>
      <c r="B96" s="49" t="str">
        <f aca="false">'3. Raw Leads'!C96</f>
        <v>Mahbuba Rahman</v>
      </c>
      <c r="C96" s="49" t="str">
        <f aca="false">'3. Raw Leads'!D96</f>
        <v>01665574313</v>
      </c>
      <c r="D96" s="49" t="str">
        <f aca="false">'3. Raw Leads'!I96</f>
        <v>Bashundhara R/A</v>
      </c>
      <c r="E96" s="49" t="str">
        <f aca="false">'3. Raw Leads'!J96</f>
        <v>Generic / Not Sure</v>
      </c>
      <c r="F96" s="49" t="str">
        <f aca="false">'3. Raw Leads'!K96</f>
        <v>60L–80L</v>
      </c>
      <c r="G96" s="51" t="n">
        <f aca="false">'3. Raw Leads'!L96</f>
        <v>6999999</v>
      </c>
      <c r="H96" s="49" t="str">
        <f aca="false">'3. Raw Leads'!R96</f>
        <v>Most (≥75%)</v>
      </c>
      <c r="I96" s="55" t="n">
        <f aca="false">'3. Raw Leads'!S96</f>
        <v>50</v>
      </c>
      <c r="J96" s="49" t="n">
        <f aca="false">'3. Raw Leads'!T96</f>
        <v>0</v>
      </c>
      <c r="K96" s="49" t="n">
        <f aca="false">'3. Raw Leads'!U96</f>
        <v>3</v>
      </c>
      <c r="L96" s="49" t="str">
        <f aca="false">'3. Raw Leads'!V96</f>
        <v>Yes</v>
      </c>
      <c r="M96" s="49" t="n">
        <f aca="false">'3. Raw Leads'!W96</f>
        <v>1</v>
      </c>
      <c r="N96" s="49" t="str">
        <f aca="false">'3. Raw Leads'!X96</f>
        <v>Not interested</v>
      </c>
      <c r="O96" s="49" t="str">
        <f aca="false">'3. Raw Leads'!N96</f>
        <v>3–6 months</v>
      </c>
      <c r="P96" s="49" t="n">
        <f aca="false">IFERROR(VLOOKUP(F96,'10. Lookups'!$A$3:$B$9,2,FALSE()),5)</f>
        <v>18</v>
      </c>
      <c r="Q96" s="49" t="n">
        <f aca="false">IFERROR(VLOOKUP(D96,'10. Lookups'!$D$3:$E$12,2,FALSE()),3)</f>
        <v>15</v>
      </c>
      <c r="R96" s="49" t="n">
        <f aca="false">IFERROR(VLOOKUP(E96,'10. Lookups'!$G$3:$H$8,2,FALSE()),5)</f>
        <v>5</v>
      </c>
      <c r="S96" s="49" t="n">
        <f aca="false">IFERROR(VLOOKUP(H96,'10. Lookups'!$J$3:$K$6,2,FALSE()),1)+IF(I96&gt;=75,5,IF(I96&gt;=50,3,IF(I96&gt;=25,2,IF(I96&gt;0,1,0))))+MIN(4,J96*2)</f>
        <v>7</v>
      </c>
      <c r="T96" s="49" t="n">
        <f aca="false">IF(K96&lt;=1,5,IF(K96&lt;=3,4,IF(K96&lt;=7,2,IF(K96&lt;=14,1,0))))+IFERROR(VLOOKUP(L96,'10. Lookups'!$M$3:$N$6,2,FALSE()),1)</f>
        <v>9</v>
      </c>
      <c r="U96" s="49" t="n">
        <f aca="false">IFERROR(VLOOKUP(N96,'10. Lookups'!$P$3:$Q$11,2,FALSE()),3)</f>
        <v>1</v>
      </c>
      <c r="V96" s="49" t="n">
        <f aca="false">IFERROR(VLOOKUP(O96,'10. Lookups'!$S$3:$T$7,2,FALSE()),2)</f>
        <v>3</v>
      </c>
      <c r="W96" s="49" t="n">
        <f aca="false">MIN(100,P96+Q96+R96+S96+T96+U96+V96)</f>
        <v>58</v>
      </c>
      <c r="X96" s="56" t="n">
        <f aca="false">W96</f>
        <v>58</v>
      </c>
      <c r="Y96" s="49" t="str">
        <f aca="false">IF(X96&gt;=75,"Hot",IF(X96&gt;=50,"Warm","Cold"))</f>
        <v>Warm</v>
      </c>
      <c r="Z96" s="49" t="str">
        <f aca="false">IF(Y96="Hot","Call within 5 min · senior agent · site-visit slot",IF(Y96="Warm","Call within 24h · WhatsApp drip · price sheet","Retargeting audience · email nurture · skip dial"))</f>
        <v>Call within 24h · WhatsApp drip · price sheet</v>
      </c>
    </row>
    <row r="97" customFormat="false" ht="15" hidden="false" customHeight="true" outlineLevel="0" collapsed="false">
      <c r="A97" s="52" t="str">
        <f aca="false">'3. Raw Leads'!A97</f>
        <v>L0096</v>
      </c>
      <c r="B97" s="52" t="str">
        <f aca="false">'3. Raw Leads'!C97</f>
        <v>Shakil Chowdhury</v>
      </c>
      <c r="C97" s="52" t="str">
        <f aca="false">'3. Raw Leads'!D97</f>
        <v>01380442067</v>
      </c>
      <c r="D97" s="52" t="str">
        <f aca="false">'3. Raw Leads'!I97</f>
        <v>Mirpur DOHS</v>
      </c>
      <c r="E97" s="52" t="str">
        <f aca="false">'3. Raw Leads'!J97</f>
        <v>Skyline Heights – Bashundhara</v>
      </c>
      <c r="F97" s="52" t="str">
        <f aca="false">'3. Raw Leads'!K97</f>
        <v>60L–80L</v>
      </c>
      <c r="G97" s="54" t="n">
        <f aca="false">'3. Raw Leads'!L97</f>
        <v>6999999</v>
      </c>
      <c r="H97" s="52" t="str">
        <f aca="false">'3. Raw Leads'!R97</f>
        <v>Full (all fields)</v>
      </c>
      <c r="I97" s="57" t="n">
        <f aca="false">'3. Raw Leads'!S97</f>
        <v>75</v>
      </c>
      <c r="J97" s="52" t="n">
        <f aca="false">'3. Raw Leads'!T97</f>
        <v>1</v>
      </c>
      <c r="K97" s="52" t="n">
        <f aca="false">'3. Raw Leads'!U97</f>
        <v>1</v>
      </c>
      <c r="L97" s="52" t="str">
        <f aca="false">'3. Raw Leads'!V97</f>
        <v>No</v>
      </c>
      <c r="M97" s="52" t="n">
        <f aca="false">'3. Raw Leads'!W97</f>
        <v>1</v>
      </c>
      <c r="N97" s="52" t="str">
        <f aca="false">'3. Raw Leads'!X97</f>
        <v>Wrong number</v>
      </c>
      <c r="O97" s="52" t="str">
        <f aca="false">'3. Raw Leads'!N97</f>
        <v>3–6 months</v>
      </c>
      <c r="P97" s="52" t="n">
        <f aca="false">IFERROR(VLOOKUP(F97,'10. Lookups'!$A$3:$B$9,2,FALSE()),5)</f>
        <v>18</v>
      </c>
      <c r="Q97" s="52" t="n">
        <f aca="false">IFERROR(VLOOKUP(D97,'10. Lookups'!$D$3:$E$12,2,FALSE()),3)</f>
        <v>15</v>
      </c>
      <c r="R97" s="52" t="n">
        <f aca="false">IFERROR(VLOOKUP(E97,'10. Lookups'!$G$3:$H$8,2,FALSE()),5)</f>
        <v>15</v>
      </c>
      <c r="S97" s="52" t="n">
        <f aca="false">IFERROR(VLOOKUP(H97,'10. Lookups'!$J$3:$K$6,2,FALSE()),1)+IF(I97&gt;=75,5,IF(I97&gt;=50,3,IF(I97&gt;=25,2,IF(I97&gt;0,1,0))))+MIN(4,J97*2)</f>
        <v>13</v>
      </c>
      <c r="T97" s="52" t="n">
        <f aca="false">IF(K97&lt;=1,5,IF(K97&lt;=3,4,IF(K97&lt;=7,2,IF(K97&lt;=14,1,0))))+IFERROR(VLOOKUP(L97,'10. Lookups'!$M$3:$N$6,2,FALSE()),1)</f>
        <v>6</v>
      </c>
      <c r="U97" s="52" t="n">
        <f aca="false">IFERROR(VLOOKUP(N97,'10. Lookups'!$P$3:$Q$11,2,FALSE()),3)</f>
        <v>0</v>
      </c>
      <c r="V97" s="52" t="n">
        <f aca="false">IFERROR(VLOOKUP(O97,'10. Lookups'!$S$3:$T$7,2,FALSE()),2)</f>
        <v>3</v>
      </c>
      <c r="W97" s="52" t="n">
        <f aca="false">MIN(100,P97+Q97+R97+S97+T97+U97+V97)</f>
        <v>70</v>
      </c>
      <c r="X97" s="58" t="n">
        <f aca="false">W97</f>
        <v>70</v>
      </c>
      <c r="Y97" s="52" t="str">
        <f aca="false">IF(X97&gt;=75,"Hot",IF(X97&gt;=50,"Warm","Cold"))</f>
        <v>Warm</v>
      </c>
      <c r="Z97" s="52" t="str">
        <f aca="false">IF(Y97="Hot","Call within 5 min · senior agent · site-visit slot",IF(Y97="Warm","Call within 24h · WhatsApp drip · price sheet","Retargeting audience · email nurture · skip dial"))</f>
        <v>Call within 24h · WhatsApp drip · price sheet</v>
      </c>
    </row>
    <row r="98" customFormat="false" ht="15" hidden="false" customHeight="true" outlineLevel="0" collapsed="false">
      <c r="A98" s="49" t="str">
        <f aca="false">'3. Raw Leads'!A98</f>
        <v>L0097</v>
      </c>
      <c r="B98" s="49" t="str">
        <f aca="false">'3. Raw Leads'!C98</f>
        <v>Shakil Islam</v>
      </c>
      <c r="C98" s="49" t="str">
        <f aca="false">'3. Raw Leads'!D98</f>
        <v>01651070296</v>
      </c>
      <c r="D98" s="49" t="str">
        <f aca="false">'3. Raw Leads'!I98</f>
        <v>Bashundhara R/A</v>
      </c>
      <c r="E98" s="49" t="str">
        <f aca="false">'3. Raw Leads'!J98</f>
        <v>Banasree Bay</v>
      </c>
      <c r="F98" s="49" t="str">
        <f aca="false">'3. Raw Leads'!K98</f>
        <v>Under 60L</v>
      </c>
      <c r="G98" s="51" t="n">
        <f aca="false">'3. Raw Leads'!L98</f>
        <v>4499999</v>
      </c>
      <c r="H98" s="49" t="str">
        <f aca="false">'3. Raw Leads'!R98</f>
        <v>Minimal (&lt;50%)</v>
      </c>
      <c r="I98" s="55" t="n">
        <f aca="false">'3. Raw Leads'!S98</f>
        <v>0</v>
      </c>
      <c r="J98" s="49" t="n">
        <f aca="false">'3. Raw Leads'!T98</f>
        <v>3</v>
      </c>
      <c r="K98" s="49" t="n">
        <f aca="false">'3. Raw Leads'!U98</f>
        <v>1</v>
      </c>
      <c r="L98" s="49" t="str">
        <f aca="false">'3. Raw Leads'!V98</f>
        <v>No</v>
      </c>
      <c r="M98" s="49" t="n">
        <f aca="false">'3. Raw Leads'!W98</f>
        <v>3</v>
      </c>
      <c r="N98" s="49" t="str">
        <f aca="false">'3. Raw Leads'!X98</f>
        <v>Hot – callback scheduled</v>
      </c>
      <c r="O98" s="49" t="str">
        <f aca="false">'3. Raw Leads'!N98</f>
        <v>3–6 months</v>
      </c>
      <c r="P98" s="49" t="n">
        <f aca="false">IFERROR(VLOOKUP(F98,'10. Lookups'!$A$3:$B$9,2,FALSE()),5)</f>
        <v>8</v>
      </c>
      <c r="Q98" s="49" t="n">
        <f aca="false">IFERROR(VLOOKUP(D98,'10. Lookups'!$D$3:$E$12,2,FALSE()),3)</f>
        <v>15</v>
      </c>
      <c r="R98" s="49" t="n">
        <f aca="false">IFERROR(VLOOKUP(E98,'10. Lookups'!$G$3:$H$8,2,FALSE()),5)</f>
        <v>15</v>
      </c>
      <c r="S98" s="49" t="n">
        <f aca="false">IFERROR(VLOOKUP(H98,'10. Lookups'!$J$3:$K$6,2,FALSE()),1)+IF(I98&gt;=75,5,IF(I98&gt;=50,3,IF(I98&gt;=25,2,IF(I98&gt;0,1,0))))+MIN(4,J98*2)</f>
        <v>5</v>
      </c>
      <c r="T98" s="49" t="n">
        <f aca="false">IF(K98&lt;=1,5,IF(K98&lt;=3,4,IF(K98&lt;=7,2,IF(K98&lt;=14,1,0))))+IFERROR(VLOOKUP(L98,'10. Lookups'!$M$3:$N$6,2,FALSE()),1)</f>
        <v>6</v>
      </c>
      <c r="U98" s="49" t="n">
        <f aca="false">IFERROR(VLOOKUP(N98,'10. Lookups'!$P$3:$Q$11,2,FALSE()),3)</f>
        <v>13</v>
      </c>
      <c r="V98" s="49" t="n">
        <f aca="false">IFERROR(VLOOKUP(O98,'10. Lookups'!$S$3:$T$7,2,FALSE()),2)</f>
        <v>3</v>
      </c>
      <c r="W98" s="49" t="n">
        <f aca="false">MIN(100,P98+Q98+R98+S98+T98+U98+V98)</f>
        <v>65</v>
      </c>
      <c r="X98" s="56" t="n">
        <f aca="false">W98</f>
        <v>65</v>
      </c>
      <c r="Y98" s="49" t="str">
        <f aca="false">IF(X98&gt;=75,"Hot",IF(X98&gt;=50,"Warm","Cold"))</f>
        <v>Warm</v>
      </c>
      <c r="Z98" s="49" t="str">
        <f aca="false">IF(Y98="Hot","Call within 5 min · senior agent · site-visit slot",IF(Y98="Warm","Call within 24h · WhatsApp drip · price sheet","Retargeting audience · email nurture · skip dial"))</f>
        <v>Call within 24h · WhatsApp drip · price sheet</v>
      </c>
    </row>
    <row r="99" customFormat="false" ht="15" hidden="false" customHeight="true" outlineLevel="0" collapsed="false">
      <c r="A99" s="52" t="str">
        <f aca="false">'3. Raw Leads'!A99</f>
        <v>L0098</v>
      </c>
      <c r="B99" s="52" t="str">
        <f aca="false">'3. Raw Leads'!C99</f>
        <v>Towhid Chowdhury</v>
      </c>
      <c r="C99" s="52" t="str">
        <f aca="false">'3. Raw Leads'!D99</f>
        <v>01406578759</v>
      </c>
      <c r="D99" s="52" t="str">
        <f aca="false">'3. Raw Leads'!I99</f>
        <v>Aftab Nagar</v>
      </c>
      <c r="E99" s="52" t="str">
        <f aca="false">'3. Raw Leads'!J99</f>
        <v>Aftab Garden Residence</v>
      </c>
      <c r="F99" s="52" t="str">
        <f aca="false">'3. Raw Leads'!K99</f>
        <v>Above 1.5Cr</v>
      </c>
      <c r="G99" s="54" t="n">
        <f aca="false">'3. Raw Leads'!L99</f>
        <v>20000000</v>
      </c>
      <c r="H99" s="52" t="str">
        <f aca="false">'3. Raw Leads'!R99</f>
        <v>Most (≥75%)</v>
      </c>
      <c r="I99" s="57" t="n">
        <f aca="false">'3. Raw Leads'!S99</f>
        <v>0</v>
      </c>
      <c r="J99" s="52" t="n">
        <f aca="false">'3. Raw Leads'!T99</f>
        <v>0</v>
      </c>
      <c r="K99" s="52" t="n">
        <f aca="false">'3. Raw Leads'!U99</f>
        <v>1</v>
      </c>
      <c r="L99" s="52" t="str">
        <f aca="false">'3. Raw Leads'!V99</f>
        <v>No</v>
      </c>
      <c r="M99" s="52" t="n">
        <f aca="false">'3. Raw Leads'!W99</f>
        <v>3</v>
      </c>
      <c r="N99" s="52" t="str">
        <f aca="false">'3. Raw Leads'!X99</f>
        <v>Interested – evaluating</v>
      </c>
      <c r="O99" s="52" t="str">
        <f aca="false">'3. Raw Leads'!N99</f>
        <v>6–12 months</v>
      </c>
      <c r="P99" s="52" t="n">
        <f aca="false">IFERROR(VLOOKUP(F99,'10. Lookups'!$A$3:$B$9,2,FALSE()),5)</f>
        <v>15</v>
      </c>
      <c r="Q99" s="52" t="n">
        <f aca="false">IFERROR(VLOOKUP(D99,'10. Lookups'!$D$3:$E$12,2,FALSE()),3)</f>
        <v>15</v>
      </c>
      <c r="R99" s="52" t="n">
        <f aca="false">IFERROR(VLOOKUP(E99,'10. Lookups'!$G$3:$H$8,2,FALSE()),5)</f>
        <v>15</v>
      </c>
      <c r="S99" s="52" t="n">
        <f aca="false">IFERROR(VLOOKUP(H99,'10. Lookups'!$J$3:$K$6,2,FALSE()),1)+IF(I99&gt;=75,5,IF(I99&gt;=50,3,IF(I99&gt;=25,2,IF(I99&gt;0,1,0))))+MIN(4,J99*2)</f>
        <v>4</v>
      </c>
      <c r="T99" s="52" t="n">
        <f aca="false">IF(K99&lt;=1,5,IF(K99&lt;=3,4,IF(K99&lt;=7,2,IF(K99&lt;=14,1,0))))+IFERROR(VLOOKUP(L99,'10. Lookups'!$M$3:$N$6,2,FALSE()),1)</f>
        <v>6</v>
      </c>
      <c r="U99" s="52" t="n">
        <f aca="false">IFERROR(VLOOKUP(N99,'10. Lookups'!$P$3:$Q$11,2,FALSE()),3)</f>
        <v>10</v>
      </c>
      <c r="V99" s="52" t="n">
        <f aca="false">IFERROR(VLOOKUP(O99,'10. Lookups'!$S$3:$T$7,2,FALSE()),2)</f>
        <v>2</v>
      </c>
      <c r="W99" s="52" t="n">
        <f aca="false">MIN(100,P99+Q99+R99+S99+T99+U99+V99)</f>
        <v>67</v>
      </c>
      <c r="X99" s="58" t="n">
        <f aca="false">W99</f>
        <v>67</v>
      </c>
      <c r="Y99" s="52" t="str">
        <f aca="false">IF(X99&gt;=75,"Hot",IF(X99&gt;=50,"Warm","Cold"))</f>
        <v>Warm</v>
      </c>
      <c r="Z99" s="52" t="str">
        <f aca="false">IF(Y99="Hot","Call within 5 min · senior agent · site-visit slot",IF(Y99="Warm","Call within 24h · WhatsApp drip · price sheet","Retargeting audience · email nurture · skip dial"))</f>
        <v>Call within 24h · WhatsApp drip · price sheet</v>
      </c>
    </row>
    <row r="100" customFormat="false" ht="15" hidden="false" customHeight="true" outlineLevel="0" collapsed="false">
      <c r="A100" s="49" t="str">
        <f aca="false">'3. Raw Leads'!A100</f>
        <v>L0099</v>
      </c>
      <c r="B100" s="49" t="str">
        <f aca="false">'3. Raw Leads'!C100</f>
        <v>Sumon Reza</v>
      </c>
      <c r="C100" s="49" t="str">
        <f aca="false">'3. Raw Leads'!D100</f>
        <v>01665223955</v>
      </c>
      <c r="D100" s="49" t="str">
        <f aca="false">'3. Raw Leads'!I100</f>
        <v>Bashundhara R/A</v>
      </c>
      <c r="E100" s="49" t="str">
        <f aca="false">'3. Raw Leads'!J100</f>
        <v>Banasree Bay</v>
      </c>
      <c r="F100" s="49" t="str">
        <f aca="false">'3. Raw Leads'!K100</f>
        <v>1.25Cr–1.5Cr</v>
      </c>
      <c r="G100" s="51" t="n">
        <f aca="false">'3. Raw Leads'!L100</f>
        <v>13750000</v>
      </c>
      <c r="H100" s="49" t="str">
        <f aca="false">'3. Raw Leads'!R100</f>
        <v>Partial (50–75%)</v>
      </c>
      <c r="I100" s="55" t="n">
        <f aca="false">'3. Raw Leads'!S100</f>
        <v>0</v>
      </c>
      <c r="J100" s="49" t="n">
        <f aca="false">'3. Raw Leads'!T100</f>
        <v>1</v>
      </c>
      <c r="K100" s="49" t="n">
        <f aca="false">'3. Raw Leads'!U100</f>
        <v>7</v>
      </c>
      <c r="L100" s="49" t="str">
        <f aca="false">'3. Raw Leads'!V100</f>
        <v>Yes</v>
      </c>
      <c r="M100" s="49" t="n">
        <f aca="false">'3. Raw Leads'!W100</f>
        <v>5</v>
      </c>
      <c r="N100" s="49" t="str">
        <f aca="false">'3. Raw Leads'!X100</f>
        <v>Interested – evaluating</v>
      </c>
      <c r="O100" s="49" t="str">
        <f aca="false">'3. Raw Leads'!N100</f>
        <v>6–12 months</v>
      </c>
      <c r="P100" s="49" t="n">
        <f aca="false">IFERROR(VLOOKUP(F100,'10. Lookups'!$A$3:$B$9,2,FALSE()),5)</f>
        <v>23</v>
      </c>
      <c r="Q100" s="49" t="n">
        <f aca="false">IFERROR(VLOOKUP(D100,'10. Lookups'!$D$3:$E$12,2,FALSE()),3)</f>
        <v>15</v>
      </c>
      <c r="R100" s="49" t="n">
        <f aca="false">IFERROR(VLOOKUP(E100,'10. Lookups'!$G$3:$H$8,2,FALSE()),5)</f>
        <v>15</v>
      </c>
      <c r="S100" s="49" t="n">
        <f aca="false">IFERROR(VLOOKUP(H100,'10. Lookups'!$J$3:$K$6,2,FALSE()),1)+IF(I100&gt;=75,5,IF(I100&gt;=50,3,IF(I100&gt;=25,2,IF(I100&gt;0,1,0))))+MIN(4,J100*2)</f>
        <v>4</v>
      </c>
      <c r="T100" s="49" t="n">
        <f aca="false">IF(K100&lt;=1,5,IF(K100&lt;=3,4,IF(K100&lt;=7,2,IF(K100&lt;=14,1,0))))+IFERROR(VLOOKUP(L100,'10. Lookups'!$M$3:$N$6,2,FALSE()),1)</f>
        <v>7</v>
      </c>
      <c r="U100" s="49" t="n">
        <f aca="false">IFERROR(VLOOKUP(N100,'10. Lookups'!$P$3:$Q$11,2,FALSE()),3)</f>
        <v>10</v>
      </c>
      <c r="V100" s="49" t="n">
        <f aca="false">IFERROR(VLOOKUP(O100,'10. Lookups'!$S$3:$T$7,2,FALSE()),2)</f>
        <v>2</v>
      </c>
      <c r="W100" s="49" t="n">
        <f aca="false">MIN(100,P100+Q100+R100+S100+T100+U100+V100)</f>
        <v>76</v>
      </c>
      <c r="X100" s="56" t="n">
        <f aca="false">W100</f>
        <v>76</v>
      </c>
      <c r="Y100" s="49" t="str">
        <f aca="false">IF(X100&gt;=75,"Hot",IF(X100&gt;=50,"Warm","Cold"))</f>
        <v>Hot</v>
      </c>
      <c r="Z100" s="49" t="str">
        <f aca="false">IF(Y100="Hot","Call within 5 min · senior agent · site-visit slot",IF(Y100="Warm","Call within 24h · WhatsApp drip · price sheet","Retargeting audience · email nurture · skip dial"))</f>
        <v>Call within 5 min · senior agent · site-visit slot</v>
      </c>
    </row>
    <row r="101" customFormat="false" ht="15" hidden="false" customHeight="true" outlineLevel="0" collapsed="false">
      <c r="A101" s="52" t="str">
        <f aca="false">'3. Raw Leads'!A101</f>
        <v>L0100</v>
      </c>
      <c r="B101" s="52" t="str">
        <f aca="false">'3. Raw Leads'!C101</f>
        <v>Tarek Akond</v>
      </c>
      <c r="C101" s="52" t="str">
        <f aca="false">'3. Raw Leads'!D101</f>
        <v>01650029218</v>
      </c>
      <c r="D101" s="52" t="str">
        <f aca="false">'3. Raw Leads'!I101</f>
        <v>Bashundhara R/A</v>
      </c>
      <c r="E101" s="52" t="str">
        <f aca="false">'3. Raw Leads'!J101</f>
        <v>Generic / Not Sure</v>
      </c>
      <c r="F101" s="52" t="str">
        <f aca="false">'3. Raw Leads'!K101</f>
        <v>Above 1.5Cr</v>
      </c>
      <c r="G101" s="54" t="n">
        <f aca="false">'3. Raw Leads'!L101</f>
        <v>20000000</v>
      </c>
      <c r="H101" s="52" t="str">
        <f aca="false">'3. Raw Leads'!R101</f>
        <v>Full (all fields)</v>
      </c>
      <c r="I101" s="57" t="n">
        <f aca="false">'3. Raw Leads'!S101</f>
        <v>25</v>
      </c>
      <c r="J101" s="52" t="n">
        <f aca="false">'3. Raw Leads'!T101</f>
        <v>0</v>
      </c>
      <c r="K101" s="52" t="n">
        <f aca="false">'3. Raw Leads'!U101</f>
        <v>2</v>
      </c>
      <c r="L101" s="52" t="str">
        <f aca="false">'3. Raw Leads'!V101</f>
        <v>No</v>
      </c>
      <c r="M101" s="52" t="n">
        <f aca="false">'3. Raw Leads'!W101</f>
        <v>1</v>
      </c>
      <c r="N101" s="52" t="str">
        <f aca="false">'3. Raw Leads'!X101</f>
        <v>Interested – evaluating</v>
      </c>
      <c r="O101" s="52" t="str">
        <f aca="false">'3. Raw Leads'!N101</f>
        <v>6–12 months</v>
      </c>
      <c r="P101" s="52" t="n">
        <f aca="false">IFERROR(VLOOKUP(F101,'10. Lookups'!$A$3:$B$9,2,FALSE()),5)</f>
        <v>15</v>
      </c>
      <c r="Q101" s="52" t="n">
        <f aca="false">IFERROR(VLOOKUP(D101,'10. Lookups'!$D$3:$E$12,2,FALSE()),3)</f>
        <v>15</v>
      </c>
      <c r="R101" s="52" t="n">
        <f aca="false">IFERROR(VLOOKUP(E101,'10. Lookups'!$G$3:$H$8,2,FALSE()),5)</f>
        <v>5</v>
      </c>
      <c r="S101" s="52" t="n">
        <f aca="false">IFERROR(VLOOKUP(H101,'10. Lookups'!$J$3:$K$6,2,FALSE()),1)+IF(I101&gt;=75,5,IF(I101&gt;=50,3,IF(I101&gt;=25,2,IF(I101&gt;0,1,0))))+MIN(4,J101*2)</f>
        <v>8</v>
      </c>
      <c r="T101" s="52" t="n">
        <f aca="false">IF(K101&lt;=1,5,IF(K101&lt;=3,4,IF(K101&lt;=7,2,IF(K101&lt;=14,1,0))))+IFERROR(VLOOKUP(L101,'10. Lookups'!$M$3:$N$6,2,FALSE()),1)</f>
        <v>5</v>
      </c>
      <c r="U101" s="52" t="n">
        <f aca="false">IFERROR(VLOOKUP(N101,'10. Lookups'!$P$3:$Q$11,2,FALSE()),3)</f>
        <v>10</v>
      </c>
      <c r="V101" s="52" t="n">
        <f aca="false">IFERROR(VLOOKUP(O101,'10. Lookups'!$S$3:$T$7,2,FALSE()),2)</f>
        <v>2</v>
      </c>
      <c r="W101" s="52" t="n">
        <f aca="false">MIN(100,P101+Q101+R101+S101+T101+U101+V101)</f>
        <v>60</v>
      </c>
      <c r="X101" s="58" t="n">
        <f aca="false">W101</f>
        <v>60</v>
      </c>
      <c r="Y101" s="52" t="str">
        <f aca="false">IF(X101&gt;=75,"Hot",IF(X101&gt;=50,"Warm","Cold"))</f>
        <v>Warm</v>
      </c>
      <c r="Z101" s="52" t="str">
        <f aca="false">IF(Y101="Hot","Call within 5 min · senior agent · site-visit slot",IF(Y101="Warm","Call within 24h · WhatsApp drip · price sheet","Retargeting audience · email nurture · skip dial"))</f>
        <v>Call within 24h · WhatsApp drip · price sheet</v>
      </c>
    </row>
    <row r="102" customFormat="false" ht="15" hidden="false" customHeight="true" outlineLevel="0" collapsed="false">
      <c r="A102" s="49" t="str">
        <f aca="false">'3. Raw Leads'!A102</f>
        <v>L0101</v>
      </c>
      <c r="B102" s="49" t="str">
        <f aca="false">'3. Raw Leads'!C102</f>
        <v>Fahim Siddique</v>
      </c>
      <c r="C102" s="49" t="str">
        <f aca="false">'3. Raw Leads'!D102</f>
        <v>01542209690</v>
      </c>
      <c r="D102" s="49" t="str">
        <f aca="false">'3. Raw Leads'!I102</f>
        <v>Uttara</v>
      </c>
      <c r="E102" s="49" t="str">
        <f aca="false">'3. Raw Leads'!J102</f>
        <v>Aftab Garden Residence</v>
      </c>
      <c r="F102" s="49" t="str">
        <f aca="false">'3. Raw Leads'!K102</f>
        <v>60L–80L</v>
      </c>
      <c r="G102" s="51" t="n">
        <f aca="false">'3. Raw Leads'!L102</f>
        <v>6999999</v>
      </c>
      <c r="H102" s="49" t="str">
        <f aca="false">'3. Raw Leads'!R102</f>
        <v>Most (≥75%)</v>
      </c>
      <c r="I102" s="55" t="n">
        <f aca="false">'3. Raw Leads'!S102</f>
        <v>95</v>
      </c>
      <c r="J102" s="49" t="n">
        <f aca="false">'3. Raw Leads'!T102</f>
        <v>1</v>
      </c>
      <c r="K102" s="49" t="n">
        <f aca="false">'3. Raw Leads'!U102</f>
        <v>1</v>
      </c>
      <c r="L102" s="49" t="str">
        <f aca="false">'3. Raw Leads'!V102</f>
        <v>No</v>
      </c>
      <c r="M102" s="49" t="n">
        <f aca="false">'3. Raw Leads'!W102</f>
        <v>4</v>
      </c>
      <c r="N102" s="49" t="str">
        <f aca="false">'3. Raw Leads'!X102</f>
        <v>Needs info – follow up</v>
      </c>
      <c r="O102" s="49" t="str">
        <f aca="false">'3. Raw Leads'!N102</f>
        <v>3–6 months</v>
      </c>
      <c r="P102" s="49" t="n">
        <f aca="false">IFERROR(VLOOKUP(F102,'10. Lookups'!$A$3:$B$9,2,FALSE()),5)</f>
        <v>18</v>
      </c>
      <c r="Q102" s="49" t="n">
        <f aca="false">IFERROR(VLOOKUP(D102,'10. Lookups'!$D$3:$E$12,2,FALSE()),3)</f>
        <v>15</v>
      </c>
      <c r="R102" s="49" t="n">
        <f aca="false">IFERROR(VLOOKUP(E102,'10. Lookups'!$G$3:$H$8,2,FALSE()),5)</f>
        <v>15</v>
      </c>
      <c r="S102" s="49" t="n">
        <f aca="false">IFERROR(VLOOKUP(H102,'10. Lookups'!$J$3:$K$6,2,FALSE()),1)+IF(I102&gt;=75,5,IF(I102&gt;=50,3,IF(I102&gt;=25,2,IF(I102&gt;0,1,0))))+MIN(4,J102*2)</f>
        <v>11</v>
      </c>
      <c r="T102" s="49" t="n">
        <f aca="false">IF(K102&lt;=1,5,IF(K102&lt;=3,4,IF(K102&lt;=7,2,IF(K102&lt;=14,1,0))))+IFERROR(VLOOKUP(L102,'10. Lookups'!$M$3:$N$6,2,FALSE()),1)</f>
        <v>6</v>
      </c>
      <c r="U102" s="49" t="n">
        <f aca="false">IFERROR(VLOOKUP(N102,'10. Lookups'!$P$3:$Q$11,2,FALSE()),3)</f>
        <v>7</v>
      </c>
      <c r="V102" s="49" t="n">
        <f aca="false">IFERROR(VLOOKUP(O102,'10. Lookups'!$S$3:$T$7,2,FALSE()),2)</f>
        <v>3</v>
      </c>
      <c r="W102" s="49" t="n">
        <f aca="false">MIN(100,P102+Q102+R102+S102+T102+U102+V102)</f>
        <v>75</v>
      </c>
      <c r="X102" s="56" t="n">
        <f aca="false">W102</f>
        <v>75</v>
      </c>
      <c r="Y102" s="49" t="str">
        <f aca="false">IF(X102&gt;=75,"Hot",IF(X102&gt;=50,"Warm","Cold"))</f>
        <v>Hot</v>
      </c>
      <c r="Z102" s="49" t="str">
        <f aca="false">IF(Y102="Hot","Call within 5 min · senior agent · site-visit slot",IF(Y102="Warm","Call within 24h · WhatsApp drip · price sheet","Retargeting audience · email nurture · skip dial"))</f>
        <v>Call within 5 min · senior agent · site-visit slot</v>
      </c>
    </row>
    <row r="103" customFormat="false" ht="15" hidden="false" customHeight="true" outlineLevel="0" collapsed="false">
      <c r="A103" s="52" t="str">
        <f aca="false">'3. Raw Leads'!A103</f>
        <v>L0102</v>
      </c>
      <c r="B103" s="52" t="str">
        <f aca="false">'3. Raw Leads'!C103</f>
        <v>Ishrat Karim</v>
      </c>
      <c r="C103" s="52" t="str">
        <f aca="false">'3. Raw Leads'!D103</f>
        <v>01700676267</v>
      </c>
      <c r="D103" s="52" t="str">
        <f aca="false">'3. Raw Leads'!I103</f>
        <v>Banasree</v>
      </c>
      <c r="E103" s="52" t="str">
        <f aca="false">'3. Raw Leads'!J103</f>
        <v>Mirpur DOHS Premier</v>
      </c>
      <c r="F103" s="52" t="str">
        <f aca="false">'3. Raw Leads'!K103</f>
        <v>Under 60L</v>
      </c>
      <c r="G103" s="54" t="n">
        <f aca="false">'3. Raw Leads'!L103</f>
        <v>4499999</v>
      </c>
      <c r="H103" s="52" t="str">
        <f aca="false">'3. Raw Leads'!R103</f>
        <v>Partial (50–75%)</v>
      </c>
      <c r="I103" s="57" t="n">
        <f aca="false">'3. Raw Leads'!S103</f>
        <v>75</v>
      </c>
      <c r="J103" s="52" t="n">
        <f aca="false">'3. Raw Leads'!T103</f>
        <v>0</v>
      </c>
      <c r="K103" s="52" t="n">
        <f aca="false">'3. Raw Leads'!U103</f>
        <v>0</v>
      </c>
      <c r="L103" s="52" t="str">
        <f aca="false">'3. Raw Leads'!V103</f>
        <v>Yes</v>
      </c>
      <c r="M103" s="52" t="n">
        <f aca="false">'3. Raw Leads'!W103</f>
        <v>3</v>
      </c>
      <c r="N103" s="52" t="str">
        <f aca="false">'3. Raw Leads'!X103</f>
        <v>Needs info – follow up</v>
      </c>
      <c r="O103" s="52" t="str">
        <f aca="false">'3. Raw Leads'!N103</f>
        <v>3–6 months</v>
      </c>
      <c r="P103" s="52" t="n">
        <f aca="false">IFERROR(VLOOKUP(F103,'10. Lookups'!$A$3:$B$9,2,FALSE()),5)</f>
        <v>8</v>
      </c>
      <c r="Q103" s="52" t="n">
        <f aca="false">IFERROR(VLOOKUP(D103,'10. Lookups'!$D$3:$E$12,2,FALSE()),3)</f>
        <v>15</v>
      </c>
      <c r="R103" s="52" t="n">
        <f aca="false">IFERROR(VLOOKUP(E103,'10. Lookups'!$G$3:$H$8,2,FALSE()),5)</f>
        <v>15</v>
      </c>
      <c r="S103" s="52" t="n">
        <f aca="false">IFERROR(VLOOKUP(H103,'10. Lookups'!$J$3:$K$6,2,FALSE()),1)+IF(I103&gt;=75,5,IF(I103&gt;=50,3,IF(I103&gt;=25,2,IF(I103&gt;0,1,0))))+MIN(4,J103*2)</f>
        <v>7</v>
      </c>
      <c r="T103" s="52" t="n">
        <f aca="false">IF(K103&lt;=1,5,IF(K103&lt;=3,4,IF(K103&lt;=7,2,IF(K103&lt;=14,1,0))))+IFERROR(VLOOKUP(L103,'10. Lookups'!$M$3:$N$6,2,FALSE()),1)</f>
        <v>10</v>
      </c>
      <c r="U103" s="52" t="n">
        <f aca="false">IFERROR(VLOOKUP(N103,'10. Lookups'!$P$3:$Q$11,2,FALSE()),3)</f>
        <v>7</v>
      </c>
      <c r="V103" s="52" t="n">
        <f aca="false">IFERROR(VLOOKUP(O103,'10. Lookups'!$S$3:$T$7,2,FALSE()),2)</f>
        <v>3</v>
      </c>
      <c r="W103" s="52" t="n">
        <f aca="false">MIN(100,P103+Q103+R103+S103+T103+U103+V103)</f>
        <v>65</v>
      </c>
      <c r="X103" s="58" t="n">
        <f aca="false">W103</f>
        <v>65</v>
      </c>
      <c r="Y103" s="52" t="str">
        <f aca="false">IF(X103&gt;=75,"Hot",IF(X103&gt;=50,"Warm","Cold"))</f>
        <v>Warm</v>
      </c>
      <c r="Z103" s="52" t="str">
        <f aca="false">IF(Y103="Hot","Call within 5 min · senior agent · site-visit slot",IF(Y103="Warm","Call within 24h · WhatsApp drip · price sheet","Retargeting audience · email nurture · skip dial"))</f>
        <v>Call within 24h · WhatsApp drip · price sheet</v>
      </c>
    </row>
    <row r="104" customFormat="false" ht="15" hidden="false" customHeight="true" outlineLevel="0" collapsed="false">
      <c r="A104" s="49" t="str">
        <f aca="false">'3. Raw Leads'!A104</f>
        <v>L0103</v>
      </c>
      <c r="B104" s="49" t="str">
        <f aca="false">'3. Raw Leads'!C104</f>
        <v>Sabbir Akond</v>
      </c>
      <c r="C104" s="49" t="str">
        <f aca="false">'3. Raw Leads'!D104</f>
        <v>01506296201</v>
      </c>
      <c r="D104" s="49" t="str">
        <f aca="false">'3. Raw Leads'!I104</f>
        <v>Banasree</v>
      </c>
      <c r="E104" s="49" t="str">
        <f aca="false">'3. Raw Leads'!J104</f>
        <v>Skyline Heights – Bashundhara</v>
      </c>
      <c r="F104" s="49" t="str">
        <f aca="false">'3. Raw Leads'!K104</f>
        <v>1Cr–1.25Cr</v>
      </c>
      <c r="G104" s="51" t="n">
        <f aca="false">'3. Raw Leads'!L104</f>
        <v>11249999</v>
      </c>
      <c r="H104" s="49" t="str">
        <f aca="false">'3. Raw Leads'!R104</f>
        <v>Most (≥75%)</v>
      </c>
      <c r="I104" s="55" t="n">
        <f aca="false">'3. Raw Leads'!S104</f>
        <v>75</v>
      </c>
      <c r="J104" s="49" t="n">
        <f aca="false">'3. Raw Leads'!T104</f>
        <v>0</v>
      </c>
      <c r="K104" s="49" t="n">
        <f aca="false">'3. Raw Leads'!U104</f>
        <v>7</v>
      </c>
      <c r="L104" s="49" t="str">
        <f aca="false">'3. Raw Leads'!V104</f>
        <v>Yes</v>
      </c>
      <c r="M104" s="49" t="n">
        <f aca="false">'3. Raw Leads'!W104</f>
        <v>2</v>
      </c>
      <c r="N104" s="49" t="str">
        <f aca="false">'3. Raw Leads'!X104</f>
        <v>Not picked up</v>
      </c>
      <c r="O104" s="49" t="str">
        <f aca="false">'3. Raw Leads'!N104</f>
        <v>3–6 months</v>
      </c>
      <c r="P104" s="49" t="n">
        <f aca="false">IFERROR(VLOOKUP(F104,'10. Lookups'!$A$3:$B$9,2,FALSE()),5)</f>
        <v>25</v>
      </c>
      <c r="Q104" s="49" t="n">
        <f aca="false">IFERROR(VLOOKUP(D104,'10. Lookups'!$D$3:$E$12,2,FALSE()),3)</f>
        <v>15</v>
      </c>
      <c r="R104" s="49" t="n">
        <f aca="false">IFERROR(VLOOKUP(E104,'10. Lookups'!$G$3:$H$8,2,FALSE()),5)</f>
        <v>15</v>
      </c>
      <c r="S104" s="49" t="n">
        <f aca="false">IFERROR(VLOOKUP(H104,'10. Lookups'!$J$3:$K$6,2,FALSE()),1)+IF(I104&gt;=75,5,IF(I104&gt;=50,3,IF(I104&gt;=25,2,IF(I104&gt;0,1,0))))+MIN(4,J104*2)</f>
        <v>9</v>
      </c>
      <c r="T104" s="49" t="n">
        <f aca="false">IF(K104&lt;=1,5,IF(K104&lt;=3,4,IF(K104&lt;=7,2,IF(K104&lt;=14,1,0))))+IFERROR(VLOOKUP(L104,'10. Lookups'!$M$3:$N$6,2,FALSE()),1)</f>
        <v>7</v>
      </c>
      <c r="U104" s="49" t="n">
        <f aca="false">IFERROR(VLOOKUP(N104,'10. Lookups'!$P$3:$Q$11,2,FALSE()),3)</f>
        <v>3</v>
      </c>
      <c r="V104" s="49" t="n">
        <f aca="false">IFERROR(VLOOKUP(O104,'10. Lookups'!$S$3:$T$7,2,FALSE()),2)</f>
        <v>3</v>
      </c>
      <c r="W104" s="49" t="n">
        <f aca="false">MIN(100,P104+Q104+R104+S104+T104+U104+V104)</f>
        <v>77</v>
      </c>
      <c r="X104" s="56" t="n">
        <f aca="false">W104</f>
        <v>77</v>
      </c>
      <c r="Y104" s="49" t="str">
        <f aca="false">IF(X104&gt;=75,"Hot",IF(X104&gt;=50,"Warm","Cold"))</f>
        <v>Hot</v>
      </c>
      <c r="Z104" s="49" t="str">
        <f aca="false">IF(Y104="Hot","Call within 5 min · senior agent · site-visit slot",IF(Y104="Warm","Call within 24h · WhatsApp drip · price sheet","Retargeting audience · email nurture · skip dial"))</f>
        <v>Call within 5 min · senior agent · site-visit slot</v>
      </c>
    </row>
    <row r="105" customFormat="false" ht="15" hidden="false" customHeight="true" outlineLevel="0" collapsed="false">
      <c r="A105" s="52" t="str">
        <f aca="false">'3. Raw Leads'!A105</f>
        <v>L0104</v>
      </c>
      <c r="B105" s="52" t="str">
        <f aca="false">'3. Raw Leads'!C105</f>
        <v>Nazmul Sheikh</v>
      </c>
      <c r="C105" s="52" t="str">
        <f aca="false">'3. Raw Leads'!D105</f>
        <v>01746774186</v>
      </c>
      <c r="D105" s="52" t="str">
        <f aca="false">'3. Raw Leads'!I105</f>
        <v>Aftab Nagar</v>
      </c>
      <c r="E105" s="52" t="str">
        <f aca="false">'3. Raw Leads'!J105</f>
        <v>Aftab Garden Residence</v>
      </c>
      <c r="F105" s="52" t="str">
        <f aca="false">'3. Raw Leads'!K105</f>
        <v>60L–80L</v>
      </c>
      <c r="G105" s="54" t="n">
        <f aca="false">'3. Raw Leads'!L105</f>
        <v>6999999</v>
      </c>
      <c r="H105" s="52" t="str">
        <f aca="false">'3. Raw Leads'!R105</f>
        <v>Partial (50–75%)</v>
      </c>
      <c r="I105" s="57" t="n">
        <f aca="false">'3. Raw Leads'!S105</f>
        <v>50</v>
      </c>
      <c r="J105" s="52" t="n">
        <f aca="false">'3. Raw Leads'!T105</f>
        <v>0</v>
      </c>
      <c r="K105" s="52" t="n">
        <f aca="false">'3. Raw Leads'!U105</f>
        <v>0</v>
      </c>
      <c r="L105" s="52" t="str">
        <f aca="false">'3. Raw Leads'!V105</f>
        <v>Yes</v>
      </c>
      <c r="M105" s="52" t="n">
        <f aca="false">'3. Raw Leads'!W105</f>
        <v>1</v>
      </c>
      <c r="N105" s="52" t="str">
        <f aca="false">'3. Raw Leads'!X105</f>
        <v>Hot – callback scheduled</v>
      </c>
      <c r="O105" s="52" t="str">
        <f aca="false">'3. Raw Leads'!N105</f>
        <v>Just exploring</v>
      </c>
      <c r="P105" s="52" t="n">
        <f aca="false">IFERROR(VLOOKUP(F105,'10. Lookups'!$A$3:$B$9,2,FALSE()),5)</f>
        <v>18</v>
      </c>
      <c r="Q105" s="52" t="n">
        <f aca="false">IFERROR(VLOOKUP(D105,'10. Lookups'!$D$3:$E$12,2,FALSE()),3)</f>
        <v>15</v>
      </c>
      <c r="R105" s="52" t="n">
        <f aca="false">IFERROR(VLOOKUP(E105,'10. Lookups'!$G$3:$H$8,2,FALSE()),5)</f>
        <v>15</v>
      </c>
      <c r="S105" s="52" t="n">
        <f aca="false">IFERROR(VLOOKUP(H105,'10. Lookups'!$J$3:$K$6,2,FALSE()),1)+IF(I105&gt;=75,5,IF(I105&gt;=50,3,IF(I105&gt;=25,2,IF(I105&gt;0,1,0))))+MIN(4,J105*2)</f>
        <v>5</v>
      </c>
      <c r="T105" s="52" t="n">
        <f aca="false">IF(K105&lt;=1,5,IF(K105&lt;=3,4,IF(K105&lt;=7,2,IF(K105&lt;=14,1,0))))+IFERROR(VLOOKUP(L105,'10. Lookups'!$M$3:$N$6,2,FALSE()),1)</f>
        <v>10</v>
      </c>
      <c r="U105" s="52" t="n">
        <f aca="false">IFERROR(VLOOKUP(N105,'10. Lookups'!$P$3:$Q$11,2,FALSE()),3)</f>
        <v>13</v>
      </c>
      <c r="V105" s="52" t="n">
        <f aca="false">IFERROR(VLOOKUP(O105,'10. Lookups'!$S$3:$T$7,2,FALSE()),2)</f>
        <v>1</v>
      </c>
      <c r="W105" s="52" t="n">
        <f aca="false">MIN(100,P105+Q105+R105+S105+T105+U105+V105)</f>
        <v>77</v>
      </c>
      <c r="X105" s="58" t="n">
        <f aca="false">W105</f>
        <v>77</v>
      </c>
      <c r="Y105" s="52" t="str">
        <f aca="false">IF(X105&gt;=75,"Hot",IF(X105&gt;=50,"Warm","Cold"))</f>
        <v>Hot</v>
      </c>
      <c r="Z105" s="52" t="str">
        <f aca="false">IF(Y105="Hot","Call within 5 min · senior agent · site-visit slot",IF(Y105="Warm","Call within 24h · WhatsApp drip · price sheet","Retargeting audience · email nurture · skip dial"))</f>
        <v>Call within 5 min · senior agent · site-visit slot</v>
      </c>
    </row>
    <row r="106" customFormat="false" ht="15" hidden="false" customHeight="true" outlineLevel="0" collapsed="false">
      <c r="A106" s="49" t="str">
        <f aca="false">'3. Raw Leads'!A106</f>
        <v>L0105</v>
      </c>
      <c r="B106" s="49" t="str">
        <f aca="false">'3. Raw Leads'!C106</f>
        <v>Rifat Hossain</v>
      </c>
      <c r="C106" s="49" t="str">
        <f aca="false">'3. Raw Leads'!D106</f>
        <v>01393741608</v>
      </c>
      <c r="D106" s="49" t="str">
        <f aca="false">'3. Raw Leads'!I106</f>
        <v>Aftab Nagar</v>
      </c>
      <c r="E106" s="49" t="str">
        <f aca="false">'3. Raw Leads'!J106</f>
        <v>Aftab Garden Residence</v>
      </c>
      <c r="F106" s="49" t="str">
        <f aca="false">'3. Raw Leads'!K106</f>
        <v>80L–1Cr</v>
      </c>
      <c r="G106" s="51" t="n">
        <f aca="false">'3. Raw Leads'!L106</f>
        <v>8999999</v>
      </c>
      <c r="H106" s="49" t="str">
        <f aca="false">'3. Raw Leads'!R106</f>
        <v>Minimal (&lt;50%)</v>
      </c>
      <c r="I106" s="55" t="n">
        <f aca="false">'3. Raw Leads'!S106</f>
        <v>50</v>
      </c>
      <c r="J106" s="49" t="n">
        <f aca="false">'3. Raw Leads'!T106</f>
        <v>1</v>
      </c>
      <c r="K106" s="49" t="n">
        <f aca="false">'3. Raw Leads'!U106</f>
        <v>5</v>
      </c>
      <c r="L106" s="49" t="str">
        <f aca="false">'3. Raw Leads'!V106</f>
        <v>No</v>
      </c>
      <c r="M106" s="49" t="n">
        <f aca="false">'3. Raw Leads'!W106</f>
        <v>2</v>
      </c>
      <c r="N106" s="49" t="str">
        <f aca="false">'3. Raw Leads'!X106</f>
        <v>Not picked up</v>
      </c>
      <c r="O106" s="49" t="str">
        <f aca="false">'3. Raw Leads'!N106</f>
        <v>Just exploring</v>
      </c>
      <c r="P106" s="49" t="n">
        <f aca="false">IFERROR(VLOOKUP(F106,'10. Lookups'!$A$3:$B$9,2,FALSE()),5)</f>
        <v>22</v>
      </c>
      <c r="Q106" s="49" t="n">
        <f aca="false">IFERROR(VLOOKUP(D106,'10. Lookups'!$D$3:$E$12,2,FALSE()),3)</f>
        <v>15</v>
      </c>
      <c r="R106" s="49" t="n">
        <f aca="false">IFERROR(VLOOKUP(E106,'10. Lookups'!$G$3:$H$8,2,FALSE()),5)</f>
        <v>15</v>
      </c>
      <c r="S106" s="49" t="n">
        <f aca="false">IFERROR(VLOOKUP(H106,'10. Lookups'!$J$3:$K$6,2,FALSE()),1)+IF(I106&gt;=75,5,IF(I106&gt;=50,3,IF(I106&gt;=25,2,IF(I106&gt;0,1,0))))+MIN(4,J106*2)</f>
        <v>6</v>
      </c>
      <c r="T106" s="49" t="n">
        <f aca="false">IF(K106&lt;=1,5,IF(K106&lt;=3,4,IF(K106&lt;=7,2,IF(K106&lt;=14,1,0))))+IFERROR(VLOOKUP(L106,'10. Lookups'!$M$3:$N$6,2,FALSE()),1)</f>
        <v>3</v>
      </c>
      <c r="U106" s="49" t="n">
        <f aca="false">IFERROR(VLOOKUP(N106,'10. Lookups'!$P$3:$Q$11,2,FALSE()),3)</f>
        <v>3</v>
      </c>
      <c r="V106" s="49" t="n">
        <f aca="false">IFERROR(VLOOKUP(O106,'10. Lookups'!$S$3:$T$7,2,FALSE()),2)</f>
        <v>1</v>
      </c>
      <c r="W106" s="49" t="n">
        <f aca="false">MIN(100,P106+Q106+R106+S106+T106+U106+V106)</f>
        <v>65</v>
      </c>
      <c r="X106" s="56" t="n">
        <f aca="false">W106</f>
        <v>65</v>
      </c>
      <c r="Y106" s="49" t="str">
        <f aca="false">IF(X106&gt;=75,"Hot",IF(X106&gt;=50,"Warm","Cold"))</f>
        <v>Warm</v>
      </c>
      <c r="Z106" s="49" t="str">
        <f aca="false">IF(Y106="Hot","Call within 5 min · senior agent · site-visit slot",IF(Y106="Warm","Call within 24h · WhatsApp drip · price sheet","Retargeting audience · email nurture · skip dial"))</f>
        <v>Call within 24h · WhatsApp drip · price sheet</v>
      </c>
    </row>
    <row r="107" customFormat="false" ht="15" hidden="false" customHeight="true" outlineLevel="0" collapsed="false">
      <c r="A107" s="52" t="str">
        <f aca="false">'3. Raw Leads'!A107</f>
        <v>L0106</v>
      </c>
      <c r="B107" s="52" t="str">
        <f aca="false">'3. Raw Leads'!C107</f>
        <v>Jubayer Islam</v>
      </c>
      <c r="C107" s="52" t="str">
        <f aca="false">'3. Raw Leads'!D107</f>
        <v>01468548709</v>
      </c>
      <c r="D107" s="52" t="str">
        <f aca="false">'3. Raw Leads'!I107</f>
        <v>Bashundhara R/A</v>
      </c>
      <c r="E107" s="52" t="str">
        <f aca="false">'3. Raw Leads'!J107</f>
        <v>Skyline Heights – Bashundhara</v>
      </c>
      <c r="F107" s="52" t="str">
        <f aca="false">'3. Raw Leads'!K107</f>
        <v>1Cr–1.25Cr</v>
      </c>
      <c r="G107" s="54" t="n">
        <f aca="false">'3. Raw Leads'!L107</f>
        <v>11249999</v>
      </c>
      <c r="H107" s="52" t="str">
        <f aca="false">'3. Raw Leads'!R107</f>
        <v>Minimal (&lt;50%)</v>
      </c>
      <c r="I107" s="57" t="n">
        <f aca="false">'3. Raw Leads'!S107</f>
        <v>50</v>
      </c>
      <c r="J107" s="52" t="n">
        <f aca="false">'3. Raw Leads'!T107</f>
        <v>2</v>
      </c>
      <c r="K107" s="52" t="n">
        <f aca="false">'3. Raw Leads'!U107</f>
        <v>1</v>
      </c>
      <c r="L107" s="52" t="str">
        <f aca="false">'3. Raw Leads'!V107</f>
        <v>N/A</v>
      </c>
      <c r="M107" s="52" t="n">
        <f aca="false">'3. Raw Leads'!W107</f>
        <v>4</v>
      </c>
      <c r="N107" s="52" t="str">
        <f aca="false">'3. Raw Leads'!X107</f>
        <v>Hot – callback scheduled</v>
      </c>
      <c r="O107" s="52" t="str">
        <f aca="false">'3. Raw Leads'!N107</f>
        <v>Just exploring</v>
      </c>
      <c r="P107" s="52" t="n">
        <f aca="false">IFERROR(VLOOKUP(F107,'10. Lookups'!$A$3:$B$9,2,FALSE()),5)</f>
        <v>25</v>
      </c>
      <c r="Q107" s="52" t="n">
        <f aca="false">IFERROR(VLOOKUP(D107,'10. Lookups'!$D$3:$E$12,2,FALSE()),3)</f>
        <v>15</v>
      </c>
      <c r="R107" s="52" t="n">
        <f aca="false">IFERROR(VLOOKUP(E107,'10. Lookups'!$G$3:$H$8,2,FALSE()),5)</f>
        <v>15</v>
      </c>
      <c r="S107" s="52" t="n">
        <f aca="false">IFERROR(VLOOKUP(H107,'10. Lookups'!$J$3:$K$6,2,FALSE()),1)+IF(I107&gt;=75,5,IF(I107&gt;=50,3,IF(I107&gt;=25,2,IF(I107&gt;0,1,0))))+MIN(4,J107*2)</f>
        <v>8</v>
      </c>
      <c r="T107" s="52" t="n">
        <f aca="false">IF(K107&lt;=1,5,IF(K107&lt;=3,4,IF(K107&lt;=7,2,IF(K107&lt;=14,1,0))))+IFERROR(VLOOKUP(L107,'10. Lookups'!$M$3:$N$6,2,FALSE()),1)</f>
        <v>7</v>
      </c>
      <c r="U107" s="52" t="n">
        <f aca="false">IFERROR(VLOOKUP(N107,'10. Lookups'!$P$3:$Q$11,2,FALSE()),3)</f>
        <v>13</v>
      </c>
      <c r="V107" s="52" t="n">
        <f aca="false">IFERROR(VLOOKUP(O107,'10. Lookups'!$S$3:$T$7,2,FALSE()),2)</f>
        <v>1</v>
      </c>
      <c r="W107" s="52" t="n">
        <f aca="false">MIN(100,P107+Q107+R107+S107+T107+U107+V107)</f>
        <v>84</v>
      </c>
      <c r="X107" s="58" t="n">
        <f aca="false">W107</f>
        <v>84</v>
      </c>
      <c r="Y107" s="52" t="str">
        <f aca="false">IF(X107&gt;=75,"Hot",IF(X107&gt;=50,"Warm","Cold"))</f>
        <v>Hot</v>
      </c>
      <c r="Z107" s="52" t="str">
        <f aca="false">IF(Y107="Hot","Call within 5 min · senior agent · site-visit slot",IF(Y107="Warm","Call within 24h · WhatsApp drip · price sheet","Retargeting audience · email nurture · skip dial"))</f>
        <v>Call within 5 min · senior agent · site-visit slot</v>
      </c>
    </row>
    <row r="108" customFormat="false" ht="15" hidden="false" customHeight="true" outlineLevel="0" collapsed="false">
      <c r="A108" s="49" t="str">
        <f aca="false">'3. Raw Leads'!A108</f>
        <v>L0107</v>
      </c>
      <c r="B108" s="49" t="str">
        <f aca="false">'3. Raw Leads'!C108</f>
        <v>Faisal Islam</v>
      </c>
      <c r="C108" s="49" t="str">
        <f aca="false">'3. Raw Leads'!D108</f>
        <v>01560653074</v>
      </c>
      <c r="D108" s="49" t="str">
        <f aca="false">'3. Raw Leads'!I108</f>
        <v>Uttara</v>
      </c>
      <c r="E108" s="49" t="str">
        <f aca="false">'3. Raw Leads'!J108</f>
        <v>Generic / Not Sure</v>
      </c>
      <c r="F108" s="49" t="str">
        <f aca="false">'3. Raw Leads'!K108</f>
        <v>80L–1Cr</v>
      </c>
      <c r="G108" s="51" t="n">
        <f aca="false">'3. Raw Leads'!L108</f>
        <v>8999999</v>
      </c>
      <c r="H108" s="49" t="str">
        <f aca="false">'3. Raw Leads'!R108</f>
        <v>Full (all fields)</v>
      </c>
      <c r="I108" s="55" t="n">
        <f aca="false">'3. Raw Leads'!S108</f>
        <v>50</v>
      </c>
      <c r="J108" s="49" t="n">
        <f aca="false">'3. Raw Leads'!T108</f>
        <v>1</v>
      </c>
      <c r="K108" s="49" t="n">
        <f aca="false">'3. Raw Leads'!U108</f>
        <v>2</v>
      </c>
      <c r="L108" s="49" t="str">
        <f aca="false">'3. Raw Leads'!V108</f>
        <v>Yes</v>
      </c>
      <c r="M108" s="49" t="n">
        <f aca="false">'3. Raw Leads'!W108</f>
        <v>2</v>
      </c>
      <c r="N108" s="49" t="str">
        <f aca="false">'3. Raw Leads'!X108</f>
        <v>Not picked up</v>
      </c>
      <c r="O108" s="49" t="str">
        <f aca="false">'3. Raw Leads'!N108</f>
        <v>Just exploring</v>
      </c>
      <c r="P108" s="49" t="n">
        <f aca="false">IFERROR(VLOOKUP(F108,'10. Lookups'!$A$3:$B$9,2,FALSE()),5)</f>
        <v>22</v>
      </c>
      <c r="Q108" s="49" t="n">
        <f aca="false">IFERROR(VLOOKUP(D108,'10. Lookups'!$D$3:$E$12,2,FALSE()),3)</f>
        <v>15</v>
      </c>
      <c r="R108" s="49" t="n">
        <f aca="false">IFERROR(VLOOKUP(E108,'10. Lookups'!$G$3:$H$8,2,FALSE()),5)</f>
        <v>5</v>
      </c>
      <c r="S108" s="49" t="n">
        <f aca="false">IFERROR(VLOOKUP(H108,'10. Lookups'!$J$3:$K$6,2,FALSE()),1)+IF(I108&gt;=75,5,IF(I108&gt;=50,3,IF(I108&gt;=25,2,IF(I108&gt;0,1,0))))+MIN(4,J108*2)</f>
        <v>11</v>
      </c>
      <c r="T108" s="49" t="n">
        <f aca="false">IF(K108&lt;=1,5,IF(K108&lt;=3,4,IF(K108&lt;=7,2,IF(K108&lt;=14,1,0))))+IFERROR(VLOOKUP(L108,'10. Lookups'!$M$3:$N$6,2,FALSE()),1)</f>
        <v>9</v>
      </c>
      <c r="U108" s="49" t="n">
        <f aca="false">IFERROR(VLOOKUP(N108,'10. Lookups'!$P$3:$Q$11,2,FALSE()),3)</f>
        <v>3</v>
      </c>
      <c r="V108" s="49" t="n">
        <f aca="false">IFERROR(VLOOKUP(O108,'10. Lookups'!$S$3:$T$7,2,FALSE()),2)</f>
        <v>1</v>
      </c>
      <c r="W108" s="49" t="n">
        <f aca="false">MIN(100,P108+Q108+R108+S108+T108+U108+V108)</f>
        <v>66</v>
      </c>
      <c r="X108" s="56" t="n">
        <f aca="false">W108</f>
        <v>66</v>
      </c>
      <c r="Y108" s="49" t="str">
        <f aca="false">IF(X108&gt;=75,"Hot",IF(X108&gt;=50,"Warm","Cold"))</f>
        <v>Warm</v>
      </c>
      <c r="Z108" s="49" t="str">
        <f aca="false">IF(Y108="Hot","Call within 5 min · senior agent · site-visit slot",IF(Y108="Warm","Call within 24h · WhatsApp drip · price sheet","Retargeting audience · email nurture · skip dial"))</f>
        <v>Call within 24h · WhatsApp drip · price sheet</v>
      </c>
    </row>
    <row r="109" customFormat="false" ht="15" hidden="false" customHeight="true" outlineLevel="0" collapsed="false">
      <c r="A109" s="52" t="str">
        <f aca="false">'3. Raw Leads'!A109</f>
        <v>L0108</v>
      </c>
      <c r="B109" s="52" t="str">
        <f aca="false">'3. Raw Leads'!C109</f>
        <v>Sadia Mahmud</v>
      </c>
      <c r="C109" s="52" t="str">
        <f aca="false">'3. Raw Leads'!D109</f>
        <v>01608214862</v>
      </c>
      <c r="D109" s="52" t="str">
        <f aca="false">'3. Raw Leads'!I109</f>
        <v>Khilgaon</v>
      </c>
      <c r="E109" s="52" t="str">
        <f aca="false">'3. Raw Leads'!J109</f>
        <v>Uttara Greenview</v>
      </c>
      <c r="F109" s="52" t="str">
        <f aca="false">'3. Raw Leads'!K109</f>
        <v>1.25Cr–1.5Cr</v>
      </c>
      <c r="G109" s="54" t="n">
        <f aca="false">'3. Raw Leads'!L109</f>
        <v>13750000</v>
      </c>
      <c r="H109" s="52" t="str">
        <f aca="false">'3. Raw Leads'!R109</f>
        <v>Most (≥75%)</v>
      </c>
      <c r="I109" s="57" t="n">
        <f aca="false">'3. Raw Leads'!S109</f>
        <v>0</v>
      </c>
      <c r="J109" s="52" t="n">
        <f aca="false">'3. Raw Leads'!T109</f>
        <v>0</v>
      </c>
      <c r="K109" s="52" t="n">
        <f aca="false">'3. Raw Leads'!U109</f>
        <v>7</v>
      </c>
      <c r="L109" s="52" t="str">
        <f aca="false">'3. Raw Leads'!V109</f>
        <v>Read no reply</v>
      </c>
      <c r="M109" s="52" t="n">
        <f aca="false">'3. Raw Leads'!W109</f>
        <v>2</v>
      </c>
      <c r="N109" s="52" t="str">
        <f aca="false">'3. Raw Leads'!X109</f>
        <v>Needs info – follow up</v>
      </c>
      <c r="O109" s="52" t="str">
        <f aca="false">'3. Raw Leads'!N109</f>
        <v>3–6 months</v>
      </c>
      <c r="P109" s="52" t="n">
        <f aca="false">IFERROR(VLOOKUP(F109,'10. Lookups'!$A$3:$B$9,2,FALSE()),5)</f>
        <v>23</v>
      </c>
      <c r="Q109" s="52" t="n">
        <f aca="false">IFERROR(VLOOKUP(D109,'10. Lookups'!$D$3:$E$12,2,FALSE()),3)</f>
        <v>7</v>
      </c>
      <c r="R109" s="52" t="n">
        <f aca="false">IFERROR(VLOOKUP(E109,'10. Lookups'!$G$3:$H$8,2,FALSE()),5)</f>
        <v>15</v>
      </c>
      <c r="S109" s="52" t="n">
        <f aca="false">IFERROR(VLOOKUP(H109,'10. Lookups'!$J$3:$K$6,2,FALSE()),1)+IF(I109&gt;=75,5,IF(I109&gt;=50,3,IF(I109&gt;=25,2,IF(I109&gt;0,1,0))))+MIN(4,J109*2)</f>
        <v>4</v>
      </c>
      <c r="T109" s="52" t="n">
        <f aca="false">IF(K109&lt;=1,5,IF(K109&lt;=3,4,IF(K109&lt;=7,2,IF(K109&lt;=14,1,0))))+IFERROR(VLOOKUP(L109,'10. Lookups'!$M$3:$N$6,2,FALSE()),1)</f>
        <v>5</v>
      </c>
      <c r="U109" s="52" t="n">
        <f aca="false">IFERROR(VLOOKUP(N109,'10. Lookups'!$P$3:$Q$11,2,FALSE()),3)</f>
        <v>7</v>
      </c>
      <c r="V109" s="52" t="n">
        <f aca="false">IFERROR(VLOOKUP(O109,'10. Lookups'!$S$3:$T$7,2,FALSE()),2)</f>
        <v>3</v>
      </c>
      <c r="W109" s="52" t="n">
        <f aca="false">MIN(100,P109+Q109+R109+S109+T109+U109+V109)</f>
        <v>64</v>
      </c>
      <c r="X109" s="58" t="n">
        <f aca="false">W109</f>
        <v>64</v>
      </c>
      <c r="Y109" s="52" t="str">
        <f aca="false">IF(X109&gt;=75,"Hot",IF(X109&gt;=50,"Warm","Cold"))</f>
        <v>Warm</v>
      </c>
      <c r="Z109" s="52" t="str">
        <f aca="false">IF(Y109="Hot","Call within 5 min · senior agent · site-visit slot",IF(Y109="Warm","Call within 24h · WhatsApp drip · price sheet","Retargeting audience · email nurture · skip dial"))</f>
        <v>Call within 24h · WhatsApp drip · price sheet</v>
      </c>
    </row>
    <row r="110" customFormat="false" ht="15" hidden="false" customHeight="true" outlineLevel="0" collapsed="false">
      <c r="A110" s="49" t="str">
        <f aca="false">'3. Raw Leads'!A110</f>
        <v>L0109</v>
      </c>
      <c r="B110" s="49" t="str">
        <f aca="false">'3. Raw Leads'!C110</f>
        <v>Tausif Hasan</v>
      </c>
      <c r="C110" s="49" t="str">
        <f aca="false">'3. Raw Leads'!D110</f>
        <v>01641406029</v>
      </c>
      <c r="D110" s="49" t="str">
        <f aca="false">'3. Raw Leads'!I110</f>
        <v>Khilgaon</v>
      </c>
      <c r="E110" s="49" t="str">
        <f aca="false">'3. Raw Leads'!J110</f>
        <v>Mirpur DOHS Premier</v>
      </c>
      <c r="F110" s="49" t="str">
        <f aca="false">'3. Raw Leads'!K110</f>
        <v>60L–80L</v>
      </c>
      <c r="G110" s="51" t="n">
        <f aca="false">'3. Raw Leads'!L110</f>
        <v>6999999</v>
      </c>
      <c r="H110" s="49" t="str">
        <f aca="false">'3. Raw Leads'!R110</f>
        <v>Full (all fields)</v>
      </c>
      <c r="I110" s="55" t="n">
        <f aca="false">'3. Raw Leads'!S110</f>
        <v>0</v>
      </c>
      <c r="J110" s="49" t="n">
        <f aca="false">'3. Raw Leads'!T110</f>
        <v>1</v>
      </c>
      <c r="K110" s="49" t="n">
        <f aca="false">'3. Raw Leads'!U110</f>
        <v>0</v>
      </c>
      <c r="L110" s="49" t="str">
        <f aca="false">'3. Raw Leads'!V110</f>
        <v>No</v>
      </c>
      <c r="M110" s="49" t="n">
        <f aca="false">'3. Raw Leads'!W110</f>
        <v>2</v>
      </c>
      <c r="N110" s="49" t="str">
        <f aca="false">'3. Raw Leads'!X110</f>
        <v>Needs info – follow up</v>
      </c>
      <c r="O110" s="49" t="str">
        <f aca="false">'3. Raw Leads'!N110</f>
        <v>1–3 months</v>
      </c>
      <c r="P110" s="49" t="n">
        <f aca="false">IFERROR(VLOOKUP(F110,'10. Lookups'!$A$3:$B$9,2,FALSE()),5)</f>
        <v>18</v>
      </c>
      <c r="Q110" s="49" t="n">
        <f aca="false">IFERROR(VLOOKUP(D110,'10. Lookups'!$D$3:$E$12,2,FALSE()),3)</f>
        <v>7</v>
      </c>
      <c r="R110" s="49" t="n">
        <f aca="false">IFERROR(VLOOKUP(E110,'10. Lookups'!$G$3:$H$8,2,FALSE()),5)</f>
        <v>15</v>
      </c>
      <c r="S110" s="49" t="n">
        <f aca="false">IFERROR(VLOOKUP(H110,'10. Lookups'!$J$3:$K$6,2,FALSE()),1)+IF(I110&gt;=75,5,IF(I110&gt;=50,3,IF(I110&gt;=25,2,IF(I110&gt;0,1,0))))+MIN(4,J110*2)</f>
        <v>8</v>
      </c>
      <c r="T110" s="49" t="n">
        <f aca="false">IF(K110&lt;=1,5,IF(K110&lt;=3,4,IF(K110&lt;=7,2,IF(K110&lt;=14,1,0))))+IFERROR(VLOOKUP(L110,'10. Lookups'!$M$3:$N$6,2,FALSE()),1)</f>
        <v>6</v>
      </c>
      <c r="U110" s="49" t="n">
        <f aca="false">IFERROR(VLOOKUP(N110,'10. Lookups'!$P$3:$Q$11,2,FALSE()),3)</f>
        <v>7</v>
      </c>
      <c r="V110" s="49" t="n">
        <f aca="false">IFERROR(VLOOKUP(O110,'10. Lookups'!$S$3:$T$7,2,FALSE()),2)</f>
        <v>4</v>
      </c>
      <c r="W110" s="49" t="n">
        <f aca="false">MIN(100,P110+Q110+R110+S110+T110+U110+V110)</f>
        <v>65</v>
      </c>
      <c r="X110" s="56" t="n">
        <f aca="false">W110</f>
        <v>65</v>
      </c>
      <c r="Y110" s="49" t="str">
        <f aca="false">IF(X110&gt;=75,"Hot",IF(X110&gt;=50,"Warm","Cold"))</f>
        <v>Warm</v>
      </c>
      <c r="Z110" s="49" t="str">
        <f aca="false">IF(Y110="Hot","Call within 5 min · senior agent · site-visit slot",IF(Y110="Warm","Call within 24h · WhatsApp drip · price sheet","Retargeting audience · email nurture · skip dial"))</f>
        <v>Call within 24h · WhatsApp drip · price sheet</v>
      </c>
    </row>
    <row r="111" customFormat="false" ht="15" hidden="false" customHeight="true" outlineLevel="0" collapsed="false">
      <c r="A111" s="52" t="str">
        <f aca="false">'3. Raw Leads'!A111</f>
        <v>L0110</v>
      </c>
      <c r="B111" s="52" t="str">
        <f aca="false">'3. Raw Leads'!C111</f>
        <v>Sajid Mahmud</v>
      </c>
      <c r="C111" s="52" t="str">
        <f aca="false">'3. Raw Leads'!D111</f>
        <v>01937489691</v>
      </c>
      <c r="D111" s="52" t="str">
        <f aca="false">'3. Raw Leads'!I111</f>
        <v>Banasree</v>
      </c>
      <c r="E111" s="52" t="str">
        <f aca="false">'3. Raw Leads'!J111</f>
        <v>Generic / Not Sure</v>
      </c>
      <c r="F111" s="52" t="str">
        <f aca="false">'3. Raw Leads'!K111</f>
        <v>80L–1Cr</v>
      </c>
      <c r="G111" s="54" t="n">
        <f aca="false">'3. Raw Leads'!L111</f>
        <v>8999999</v>
      </c>
      <c r="H111" s="52" t="str">
        <f aca="false">'3. Raw Leads'!R111</f>
        <v>Most (≥75%)</v>
      </c>
      <c r="I111" s="57" t="n">
        <f aca="false">'3. Raw Leads'!S111</f>
        <v>100</v>
      </c>
      <c r="J111" s="52" t="n">
        <f aca="false">'3. Raw Leads'!T111</f>
        <v>1</v>
      </c>
      <c r="K111" s="52" t="n">
        <f aca="false">'3. Raw Leads'!U111</f>
        <v>3</v>
      </c>
      <c r="L111" s="52" t="str">
        <f aca="false">'3. Raw Leads'!V111</f>
        <v>Yes</v>
      </c>
      <c r="M111" s="52" t="n">
        <f aca="false">'3. Raw Leads'!W111</f>
        <v>4</v>
      </c>
      <c r="N111" s="52" t="str">
        <f aca="false">'3. Raw Leads'!X111</f>
        <v>Not interested</v>
      </c>
      <c r="O111" s="52" t="str">
        <f aca="false">'3. Raw Leads'!N111</f>
        <v>3–6 months</v>
      </c>
      <c r="P111" s="52" t="n">
        <f aca="false">IFERROR(VLOOKUP(F111,'10. Lookups'!$A$3:$B$9,2,FALSE()),5)</f>
        <v>22</v>
      </c>
      <c r="Q111" s="52" t="n">
        <f aca="false">IFERROR(VLOOKUP(D111,'10. Lookups'!$D$3:$E$12,2,FALSE()),3)</f>
        <v>15</v>
      </c>
      <c r="R111" s="52" t="n">
        <f aca="false">IFERROR(VLOOKUP(E111,'10. Lookups'!$G$3:$H$8,2,FALSE()),5)</f>
        <v>5</v>
      </c>
      <c r="S111" s="52" t="n">
        <f aca="false">IFERROR(VLOOKUP(H111,'10. Lookups'!$J$3:$K$6,2,FALSE()),1)+IF(I111&gt;=75,5,IF(I111&gt;=50,3,IF(I111&gt;=25,2,IF(I111&gt;0,1,0))))+MIN(4,J111*2)</f>
        <v>11</v>
      </c>
      <c r="T111" s="52" t="n">
        <f aca="false">IF(K111&lt;=1,5,IF(K111&lt;=3,4,IF(K111&lt;=7,2,IF(K111&lt;=14,1,0))))+IFERROR(VLOOKUP(L111,'10. Lookups'!$M$3:$N$6,2,FALSE()),1)</f>
        <v>9</v>
      </c>
      <c r="U111" s="52" t="n">
        <f aca="false">IFERROR(VLOOKUP(N111,'10. Lookups'!$P$3:$Q$11,2,FALSE()),3)</f>
        <v>1</v>
      </c>
      <c r="V111" s="52" t="n">
        <f aca="false">IFERROR(VLOOKUP(O111,'10. Lookups'!$S$3:$T$7,2,FALSE()),2)</f>
        <v>3</v>
      </c>
      <c r="W111" s="52" t="n">
        <f aca="false">MIN(100,P111+Q111+R111+S111+T111+U111+V111)</f>
        <v>66</v>
      </c>
      <c r="X111" s="58" t="n">
        <f aca="false">W111</f>
        <v>66</v>
      </c>
      <c r="Y111" s="52" t="str">
        <f aca="false">IF(X111&gt;=75,"Hot",IF(X111&gt;=50,"Warm","Cold"))</f>
        <v>Warm</v>
      </c>
      <c r="Z111" s="52" t="str">
        <f aca="false">IF(Y111="Hot","Call within 5 min · senior agent · site-visit slot",IF(Y111="Warm","Call within 24h · WhatsApp drip · price sheet","Retargeting audience · email nurture · skip dial"))</f>
        <v>Call within 24h · WhatsApp drip · price sheet</v>
      </c>
    </row>
    <row r="112" customFormat="false" ht="15" hidden="false" customHeight="true" outlineLevel="0" collapsed="false">
      <c r="A112" s="49" t="str">
        <f aca="false">'3. Raw Leads'!A112</f>
        <v>L0111</v>
      </c>
      <c r="B112" s="49" t="str">
        <f aca="false">'3. Raw Leads'!C112</f>
        <v>Ayesha Sheikh</v>
      </c>
      <c r="C112" s="49" t="str">
        <f aca="false">'3. Raw Leads'!D112</f>
        <v>01352074466</v>
      </c>
      <c r="D112" s="49" t="str">
        <f aca="false">'3. Raw Leads'!I112</f>
        <v>Banasree</v>
      </c>
      <c r="E112" s="49" t="str">
        <f aca="false">'3. Raw Leads'!J112</f>
        <v>Aftab Garden Residence</v>
      </c>
      <c r="F112" s="49" t="str">
        <f aca="false">'3. Raw Leads'!K112</f>
        <v>1Cr–1.25Cr</v>
      </c>
      <c r="G112" s="51" t="n">
        <f aca="false">'3. Raw Leads'!L112</f>
        <v>11249999</v>
      </c>
      <c r="H112" s="49" t="str">
        <f aca="false">'3. Raw Leads'!R112</f>
        <v>Minimal (&lt;50%)</v>
      </c>
      <c r="I112" s="55" t="n">
        <f aca="false">'3. Raw Leads'!S112</f>
        <v>0</v>
      </c>
      <c r="J112" s="49" t="n">
        <f aca="false">'3. Raw Leads'!T112</f>
        <v>0</v>
      </c>
      <c r="K112" s="49" t="n">
        <f aca="false">'3. Raw Leads'!U112</f>
        <v>5</v>
      </c>
      <c r="L112" s="49" t="str">
        <f aca="false">'3. Raw Leads'!V112</f>
        <v>No</v>
      </c>
      <c r="M112" s="49" t="n">
        <f aca="false">'3. Raw Leads'!W112</f>
        <v>3</v>
      </c>
      <c r="N112" s="49" t="str">
        <f aca="false">'3. Raw Leads'!X112</f>
        <v>Not interested</v>
      </c>
      <c r="O112" s="49" t="str">
        <f aca="false">'3. Raw Leads'!N112</f>
        <v>Just exploring</v>
      </c>
      <c r="P112" s="49" t="n">
        <f aca="false">IFERROR(VLOOKUP(F112,'10. Lookups'!$A$3:$B$9,2,FALSE()),5)</f>
        <v>25</v>
      </c>
      <c r="Q112" s="49" t="n">
        <f aca="false">IFERROR(VLOOKUP(D112,'10. Lookups'!$D$3:$E$12,2,FALSE()),3)</f>
        <v>15</v>
      </c>
      <c r="R112" s="49" t="n">
        <f aca="false">IFERROR(VLOOKUP(E112,'10. Lookups'!$G$3:$H$8,2,FALSE()),5)</f>
        <v>15</v>
      </c>
      <c r="S112" s="49" t="n">
        <f aca="false">IFERROR(VLOOKUP(H112,'10. Lookups'!$J$3:$K$6,2,FALSE()),1)+IF(I112&gt;=75,5,IF(I112&gt;=50,3,IF(I112&gt;=25,2,IF(I112&gt;0,1,0))))+MIN(4,J112*2)</f>
        <v>1</v>
      </c>
      <c r="T112" s="49" t="n">
        <f aca="false">IF(K112&lt;=1,5,IF(K112&lt;=3,4,IF(K112&lt;=7,2,IF(K112&lt;=14,1,0))))+IFERROR(VLOOKUP(L112,'10. Lookups'!$M$3:$N$6,2,FALSE()),1)</f>
        <v>3</v>
      </c>
      <c r="U112" s="49" t="n">
        <f aca="false">IFERROR(VLOOKUP(N112,'10. Lookups'!$P$3:$Q$11,2,FALSE()),3)</f>
        <v>1</v>
      </c>
      <c r="V112" s="49" t="n">
        <f aca="false">IFERROR(VLOOKUP(O112,'10. Lookups'!$S$3:$T$7,2,FALSE()),2)</f>
        <v>1</v>
      </c>
      <c r="W112" s="49" t="n">
        <f aca="false">MIN(100,P112+Q112+R112+S112+T112+U112+V112)</f>
        <v>61</v>
      </c>
      <c r="X112" s="56" t="n">
        <f aca="false">W112</f>
        <v>61</v>
      </c>
      <c r="Y112" s="49" t="str">
        <f aca="false">IF(X112&gt;=75,"Hot",IF(X112&gt;=50,"Warm","Cold"))</f>
        <v>Warm</v>
      </c>
      <c r="Z112" s="49" t="str">
        <f aca="false">IF(Y112="Hot","Call within 5 min · senior agent · site-visit slot",IF(Y112="Warm","Call within 24h · WhatsApp drip · price sheet","Retargeting audience · email nurture · skip dial"))</f>
        <v>Call within 24h · WhatsApp drip · price sheet</v>
      </c>
    </row>
    <row r="113" customFormat="false" ht="15" hidden="false" customHeight="true" outlineLevel="0" collapsed="false">
      <c r="A113" s="52" t="str">
        <f aca="false">'3. Raw Leads'!A113</f>
        <v>L0112</v>
      </c>
      <c r="B113" s="52" t="str">
        <f aca="false">'3. Raw Leads'!C113</f>
        <v>Tarek Hasan</v>
      </c>
      <c r="C113" s="52" t="str">
        <f aca="false">'3. Raw Leads'!D113</f>
        <v>01913534655</v>
      </c>
      <c r="D113" s="52" t="str">
        <f aca="false">'3. Raw Leads'!I113</f>
        <v>Aftab Nagar</v>
      </c>
      <c r="E113" s="52" t="str">
        <f aca="false">'3. Raw Leads'!J113</f>
        <v>Uttara Greenview</v>
      </c>
      <c r="F113" s="52" t="str">
        <f aca="false">'3. Raw Leads'!K113</f>
        <v>1Cr–1.25Cr</v>
      </c>
      <c r="G113" s="54" t="n">
        <f aca="false">'3. Raw Leads'!L113</f>
        <v>11249999</v>
      </c>
      <c r="H113" s="52" t="str">
        <f aca="false">'3. Raw Leads'!R113</f>
        <v>Most (≥75%)</v>
      </c>
      <c r="I113" s="57" t="n">
        <f aca="false">'3. Raw Leads'!S113</f>
        <v>0</v>
      </c>
      <c r="J113" s="52" t="n">
        <f aca="false">'3. Raw Leads'!T113</f>
        <v>0</v>
      </c>
      <c r="K113" s="52" t="n">
        <f aca="false">'3. Raw Leads'!U113</f>
        <v>3</v>
      </c>
      <c r="L113" s="52" t="str">
        <f aca="false">'3. Raw Leads'!V113</f>
        <v>No</v>
      </c>
      <c r="M113" s="52" t="n">
        <f aca="false">'3. Raw Leads'!W113</f>
        <v>2</v>
      </c>
      <c r="N113" s="52" t="str">
        <f aca="false">'3. Raw Leads'!X113</f>
        <v>Out of budget</v>
      </c>
      <c r="O113" s="52" t="str">
        <f aca="false">'3. Raw Leads'!N113</f>
        <v>Just exploring</v>
      </c>
      <c r="P113" s="52" t="n">
        <f aca="false">IFERROR(VLOOKUP(F113,'10. Lookups'!$A$3:$B$9,2,FALSE()),5)</f>
        <v>25</v>
      </c>
      <c r="Q113" s="52" t="n">
        <f aca="false">IFERROR(VLOOKUP(D113,'10. Lookups'!$D$3:$E$12,2,FALSE()),3)</f>
        <v>15</v>
      </c>
      <c r="R113" s="52" t="n">
        <f aca="false">IFERROR(VLOOKUP(E113,'10. Lookups'!$G$3:$H$8,2,FALSE()),5)</f>
        <v>15</v>
      </c>
      <c r="S113" s="52" t="n">
        <f aca="false">IFERROR(VLOOKUP(H113,'10. Lookups'!$J$3:$K$6,2,FALSE()),1)+IF(I113&gt;=75,5,IF(I113&gt;=50,3,IF(I113&gt;=25,2,IF(I113&gt;0,1,0))))+MIN(4,J113*2)</f>
        <v>4</v>
      </c>
      <c r="T113" s="52" t="n">
        <f aca="false">IF(K113&lt;=1,5,IF(K113&lt;=3,4,IF(K113&lt;=7,2,IF(K113&lt;=14,1,0))))+IFERROR(VLOOKUP(L113,'10. Lookups'!$M$3:$N$6,2,FALSE()),1)</f>
        <v>5</v>
      </c>
      <c r="U113" s="52" t="n">
        <f aca="false">IFERROR(VLOOKUP(N113,'10. Lookups'!$P$3:$Q$11,2,FALSE()),3)</f>
        <v>2</v>
      </c>
      <c r="V113" s="52" t="n">
        <f aca="false">IFERROR(VLOOKUP(O113,'10. Lookups'!$S$3:$T$7,2,FALSE()),2)</f>
        <v>1</v>
      </c>
      <c r="W113" s="52" t="n">
        <f aca="false">MIN(100,P113+Q113+R113+S113+T113+U113+V113)</f>
        <v>67</v>
      </c>
      <c r="X113" s="58" t="n">
        <f aca="false">W113</f>
        <v>67</v>
      </c>
      <c r="Y113" s="52" t="str">
        <f aca="false">IF(X113&gt;=75,"Hot",IF(X113&gt;=50,"Warm","Cold"))</f>
        <v>Warm</v>
      </c>
      <c r="Z113" s="52" t="str">
        <f aca="false">IF(Y113="Hot","Call within 5 min · senior agent · site-visit slot",IF(Y113="Warm","Call within 24h · WhatsApp drip · price sheet","Retargeting audience · email nurture · skip dial"))</f>
        <v>Call within 24h · WhatsApp drip · price sheet</v>
      </c>
    </row>
    <row r="114" customFormat="false" ht="15" hidden="false" customHeight="true" outlineLevel="0" collapsed="false">
      <c r="A114" s="49" t="str">
        <f aca="false">'3. Raw Leads'!A114</f>
        <v>L0113</v>
      </c>
      <c r="B114" s="49" t="str">
        <f aca="false">'3. Raw Leads'!C114</f>
        <v>Rifa Hossain</v>
      </c>
      <c r="C114" s="49" t="str">
        <f aca="false">'3. Raw Leads'!D114</f>
        <v>01621752500</v>
      </c>
      <c r="D114" s="49" t="str">
        <f aca="false">'3. Raw Leads'!I114</f>
        <v>Khilgaon</v>
      </c>
      <c r="E114" s="49" t="str">
        <f aca="false">'3. Raw Leads'!J114</f>
        <v>Generic / Not Sure</v>
      </c>
      <c r="F114" s="49" t="str">
        <f aca="false">'3. Raw Leads'!K114</f>
        <v>80L–1Cr</v>
      </c>
      <c r="G114" s="51" t="n">
        <f aca="false">'3. Raw Leads'!L114</f>
        <v>8999999</v>
      </c>
      <c r="H114" s="49" t="str">
        <f aca="false">'3. Raw Leads'!R114</f>
        <v>Partial (50–75%)</v>
      </c>
      <c r="I114" s="55" t="n">
        <f aca="false">'3. Raw Leads'!S114</f>
        <v>0</v>
      </c>
      <c r="J114" s="49" t="n">
        <f aca="false">'3. Raw Leads'!T114</f>
        <v>0</v>
      </c>
      <c r="K114" s="49" t="n">
        <f aca="false">'3. Raw Leads'!U114</f>
        <v>1</v>
      </c>
      <c r="L114" s="49" t="str">
        <f aca="false">'3. Raw Leads'!V114</f>
        <v>No</v>
      </c>
      <c r="M114" s="49" t="n">
        <f aca="false">'3. Raw Leads'!W114</f>
        <v>4</v>
      </c>
      <c r="N114" s="49" t="str">
        <f aca="false">'3. Raw Leads'!X114</f>
        <v>Needs info – follow up</v>
      </c>
      <c r="O114" s="49" t="str">
        <f aca="false">'3. Raw Leads'!N114</f>
        <v>6–12 months</v>
      </c>
      <c r="P114" s="49" t="n">
        <f aca="false">IFERROR(VLOOKUP(F114,'10. Lookups'!$A$3:$B$9,2,FALSE()),5)</f>
        <v>22</v>
      </c>
      <c r="Q114" s="49" t="n">
        <f aca="false">IFERROR(VLOOKUP(D114,'10. Lookups'!$D$3:$E$12,2,FALSE()),3)</f>
        <v>7</v>
      </c>
      <c r="R114" s="49" t="n">
        <f aca="false">IFERROR(VLOOKUP(E114,'10. Lookups'!$G$3:$H$8,2,FALSE()),5)</f>
        <v>5</v>
      </c>
      <c r="S114" s="49" t="n">
        <f aca="false">IFERROR(VLOOKUP(H114,'10. Lookups'!$J$3:$K$6,2,FALSE()),1)+IF(I114&gt;=75,5,IF(I114&gt;=50,3,IF(I114&gt;=25,2,IF(I114&gt;0,1,0))))+MIN(4,J114*2)</f>
        <v>2</v>
      </c>
      <c r="T114" s="49" t="n">
        <f aca="false">IF(K114&lt;=1,5,IF(K114&lt;=3,4,IF(K114&lt;=7,2,IF(K114&lt;=14,1,0))))+IFERROR(VLOOKUP(L114,'10. Lookups'!$M$3:$N$6,2,FALSE()),1)</f>
        <v>6</v>
      </c>
      <c r="U114" s="49" t="n">
        <f aca="false">IFERROR(VLOOKUP(N114,'10. Lookups'!$P$3:$Q$11,2,FALSE()),3)</f>
        <v>7</v>
      </c>
      <c r="V114" s="49" t="n">
        <f aca="false">IFERROR(VLOOKUP(O114,'10. Lookups'!$S$3:$T$7,2,FALSE()),2)</f>
        <v>2</v>
      </c>
      <c r="W114" s="49" t="n">
        <f aca="false">MIN(100,P114+Q114+R114+S114+T114+U114+V114)</f>
        <v>51</v>
      </c>
      <c r="X114" s="56" t="n">
        <f aca="false">W114</f>
        <v>51</v>
      </c>
      <c r="Y114" s="49" t="str">
        <f aca="false">IF(X114&gt;=75,"Hot",IF(X114&gt;=50,"Warm","Cold"))</f>
        <v>Warm</v>
      </c>
      <c r="Z114" s="49" t="str">
        <f aca="false">IF(Y114="Hot","Call within 5 min · senior agent · site-visit slot",IF(Y114="Warm","Call within 24h · WhatsApp drip · price sheet","Retargeting audience · email nurture · skip dial"))</f>
        <v>Call within 24h · WhatsApp drip · price sheet</v>
      </c>
    </row>
    <row r="115" customFormat="false" ht="15" hidden="false" customHeight="true" outlineLevel="0" collapsed="false">
      <c r="A115" s="52" t="str">
        <f aca="false">'3. Raw Leads'!A115</f>
        <v>L0114</v>
      </c>
      <c r="B115" s="52" t="str">
        <f aca="false">'3. Raw Leads'!C115</f>
        <v>Tarek Chowdhury</v>
      </c>
      <c r="C115" s="52" t="str">
        <f aca="false">'3. Raw Leads'!D115</f>
        <v>01854216894</v>
      </c>
      <c r="D115" s="52" t="str">
        <f aca="false">'3. Raw Leads'!I115</f>
        <v>Uttara</v>
      </c>
      <c r="E115" s="52" t="str">
        <f aca="false">'3. Raw Leads'!J115</f>
        <v>Skyline Heights – Bashundhara</v>
      </c>
      <c r="F115" s="52" t="str">
        <f aca="false">'3. Raw Leads'!K115</f>
        <v>1Cr–1.25Cr</v>
      </c>
      <c r="G115" s="54" t="n">
        <f aca="false">'3. Raw Leads'!L115</f>
        <v>11249999</v>
      </c>
      <c r="H115" s="52" t="str">
        <f aca="false">'3. Raw Leads'!R115</f>
        <v>Most (≥75%)</v>
      </c>
      <c r="I115" s="57" t="n">
        <f aca="false">'3. Raw Leads'!S115</f>
        <v>0</v>
      </c>
      <c r="J115" s="52" t="n">
        <f aca="false">'3. Raw Leads'!T115</f>
        <v>0</v>
      </c>
      <c r="K115" s="52" t="n">
        <f aca="false">'3. Raw Leads'!U115</f>
        <v>5</v>
      </c>
      <c r="L115" s="52" t="str">
        <f aca="false">'3. Raw Leads'!V115</f>
        <v>Yes</v>
      </c>
      <c r="M115" s="52" t="n">
        <f aca="false">'3. Raw Leads'!W115</f>
        <v>3</v>
      </c>
      <c r="N115" s="52" t="str">
        <f aca="false">'3. Raw Leads'!X115</f>
        <v>Not picked up</v>
      </c>
      <c r="O115" s="52" t="str">
        <f aca="false">'3. Raw Leads'!N115</f>
        <v>3–6 months</v>
      </c>
      <c r="P115" s="52" t="n">
        <f aca="false">IFERROR(VLOOKUP(F115,'10. Lookups'!$A$3:$B$9,2,FALSE()),5)</f>
        <v>25</v>
      </c>
      <c r="Q115" s="52" t="n">
        <f aca="false">IFERROR(VLOOKUP(D115,'10. Lookups'!$D$3:$E$12,2,FALSE()),3)</f>
        <v>15</v>
      </c>
      <c r="R115" s="52" t="n">
        <f aca="false">IFERROR(VLOOKUP(E115,'10. Lookups'!$G$3:$H$8,2,FALSE()),5)</f>
        <v>15</v>
      </c>
      <c r="S115" s="52" t="n">
        <f aca="false">IFERROR(VLOOKUP(H115,'10. Lookups'!$J$3:$K$6,2,FALSE()),1)+IF(I115&gt;=75,5,IF(I115&gt;=50,3,IF(I115&gt;=25,2,IF(I115&gt;0,1,0))))+MIN(4,J115*2)</f>
        <v>4</v>
      </c>
      <c r="T115" s="52" t="n">
        <f aca="false">IF(K115&lt;=1,5,IF(K115&lt;=3,4,IF(K115&lt;=7,2,IF(K115&lt;=14,1,0))))+IFERROR(VLOOKUP(L115,'10. Lookups'!$M$3:$N$6,2,FALSE()),1)</f>
        <v>7</v>
      </c>
      <c r="U115" s="52" t="n">
        <f aca="false">IFERROR(VLOOKUP(N115,'10. Lookups'!$P$3:$Q$11,2,FALSE()),3)</f>
        <v>3</v>
      </c>
      <c r="V115" s="52" t="n">
        <f aca="false">IFERROR(VLOOKUP(O115,'10. Lookups'!$S$3:$T$7,2,FALSE()),2)</f>
        <v>3</v>
      </c>
      <c r="W115" s="52" t="n">
        <f aca="false">MIN(100,P115+Q115+R115+S115+T115+U115+V115)</f>
        <v>72</v>
      </c>
      <c r="X115" s="58" t="n">
        <f aca="false">W115</f>
        <v>72</v>
      </c>
      <c r="Y115" s="52" t="str">
        <f aca="false">IF(X115&gt;=75,"Hot",IF(X115&gt;=50,"Warm","Cold"))</f>
        <v>Warm</v>
      </c>
      <c r="Z115" s="52" t="str">
        <f aca="false">IF(Y115="Hot","Call within 5 min · senior agent · site-visit slot",IF(Y115="Warm","Call within 24h · WhatsApp drip · price sheet","Retargeting audience · email nurture · skip dial"))</f>
        <v>Call within 24h · WhatsApp drip · price sheet</v>
      </c>
    </row>
    <row r="116" customFormat="false" ht="15" hidden="false" customHeight="true" outlineLevel="0" collapsed="false">
      <c r="A116" s="49" t="str">
        <f aca="false">'3. Raw Leads'!A116</f>
        <v>L0115</v>
      </c>
      <c r="B116" s="49" t="str">
        <f aca="false">'3. Raw Leads'!C116</f>
        <v>Riaz Talukder</v>
      </c>
      <c r="C116" s="49" t="str">
        <f aca="false">'3. Raw Leads'!D116</f>
        <v>01750648909</v>
      </c>
      <c r="D116" s="49" t="str">
        <f aca="false">'3. Raw Leads'!I116</f>
        <v>Dhanmondi</v>
      </c>
      <c r="E116" s="49" t="str">
        <f aca="false">'3. Raw Leads'!J116</f>
        <v>Aftab Garden Residence</v>
      </c>
      <c r="F116" s="49" t="str">
        <f aca="false">'3. Raw Leads'!K116</f>
        <v>80L–1Cr</v>
      </c>
      <c r="G116" s="51" t="n">
        <f aca="false">'3. Raw Leads'!L116</f>
        <v>8999999</v>
      </c>
      <c r="H116" s="49" t="str">
        <f aca="false">'3. Raw Leads'!R116</f>
        <v>Minimal (&lt;50%)</v>
      </c>
      <c r="I116" s="55" t="n">
        <f aca="false">'3. Raw Leads'!S116</f>
        <v>25</v>
      </c>
      <c r="J116" s="49" t="n">
        <f aca="false">'3. Raw Leads'!T116</f>
        <v>0</v>
      </c>
      <c r="K116" s="49" t="n">
        <f aca="false">'3. Raw Leads'!U116</f>
        <v>3</v>
      </c>
      <c r="L116" s="49" t="str">
        <f aca="false">'3. Raw Leads'!V116</f>
        <v>Yes</v>
      </c>
      <c r="M116" s="49" t="n">
        <f aca="false">'3. Raw Leads'!W116</f>
        <v>3</v>
      </c>
      <c r="N116" s="49" t="str">
        <f aca="false">'3. Raw Leads'!X116</f>
        <v>Not picked up</v>
      </c>
      <c r="O116" s="49" t="str">
        <f aca="false">'3. Raw Leads'!N116</f>
        <v>3–6 months</v>
      </c>
      <c r="P116" s="49" t="n">
        <f aca="false">IFERROR(VLOOKUP(F116,'10. Lookups'!$A$3:$B$9,2,FALSE()),5)</f>
        <v>22</v>
      </c>
      <c r="Q116" s="49" t="n">
        <f aca="false">IFERROR(VLOOKUP(D116,'10. Lookups'!$D$3:$E$12,2,FALSE()),3)</f>
        <v>9</v>
      </c>
      <c r="R116" s="49" t="n">
        <f aca="false">IFERROR(VLOOKUP(E116,'10. Lookups'!$G$3:$H$8,2,FALSE()),5)</f>
        <v>15</v>
      </c>
      <c r="S116" s="49" t="n">
        <f aca="false">IFERROR(VLOOKUP(H116,'10. Lookups'!$J$3:$K$6,2,FALSE()),1)+IF(I116&gt;=75,5,IF(I116&gt;=50,3,IF(I116&gt;=25,2,IF(I116&gt;0,1,0))))+MIN(4,J116*2)</f>
        <v>3</v>
      </c>
      <c r="T116" s="49" t="n">
        <f aca="false">IF(K116&lt;=1,5,IF(K116&lt;=3,4,IF(K116&lt;=7,2,IF(K116&lt;=14,1,0))))+IFERROR(VLOOKUP(L116,'10. Lookups'!$M$3:$N$6,2,FALSE()),1)</f>
        <v>9</v>
      </c>
      <c r="U116" s="49" t="n">
        <f aca="false">IFERROR(VLOOKUP(N116,'10. Lookups'!$P$3:$Q$11,2,FALSE()),3)</f>
        <v>3</v>
      </c>
      <c r="V116" s="49" t="n">
        <f aca="false">IFERROR(VLOOKUP(O116,'10. Lookups'!$S$3:$T$7,2,FALSE()),2)</f>
        <v>3</v>
      </c>
      <c r="W116" s="49" t="n">
        <f aca="false">MIN(100,P116+Q116+R116+S116+T116+U116+V116)</f>
        <v>64</v>
      </c>
      <c r="X116" s="56" t="n">
        <f aca="false">W116</f>
        <v>64</v>
      </c>
      <c r="Y116" s="49" t="str">
        <f aca="false">IF(X116&gt;=75,"Hot",IF(X116&gt;=50,"Warm","Cold"))</f>
        <v>Warm</v>
      </c>
      <c r="Z116" s="49" t="str">
        <f aca="false">IF(Y116="Hot","Call within 5 min · senior agent · site-visit slot",IF(Y116="Warm","Call within 24h · WhatsApp drip · price sheet","Retargeting audience · email nurture · skip dial"))</f>
        <v>Call within 24h · WhatsApp drip · price sheet</v>
      </c>
    </row>
    <row r="117" customFormat="false" ht="15" hidden="false" customHeight="true" outlineLevel="0" collapsed="false">
      <c r="A117" s="52" t="str">
        <f aca="false">'3. Raw Leads'!A117</f>
        <v>L0116</v>
      </c>
      <c r="B117" s="52" t="str">
        <f aca="false">'3. Raw Leads'!C117</f>
        <v>Tasnim Khan</v>
      </c>
      <c r="C117" s="52" t="str">
        <f aca="false">'3. Raw Leads'!D117</f>
        <v>01617393483</v>
      </c>
      <c r="D117" s="52" t="str">
        <f aca="false">'3. Raw Leads'!I117</f>
        <v>Mirpur DOHS</v>
      </c>
      <c r="E117" s="52" t="str">
        <f aca="false">'3. Raw Leads'!J117</f>
        <v>Uttara Greenview</v>
      </c>
      <c r="F117" s="52" t="str">
        <f aca="false">'3. Raw Leads'!K117</f>
        <v>80L–1Cr</v>
      </c>
      <c r="G117" s="54" t="n">
        <f aca="false">'3. Raw Leads'!L117</f>
        <v>8999999</v>
      </c>
      <c r="H117" s="52" t="str">
        <f aca="false">'3. Raw Leads'!R117</f>
        <v>Full (all fields)</v>
      </c>
      <c r="I117" s="57" t="n">
        <f aca="false">'3. Raw Leads'!S117</f>
        <v>50</v>
      </c>
      <c r="J117" s="52" t="n">
        <f aca="false">'3. Raw Leads'!T117</f>
        <v>0</v>
      </c>
      <c r="K117" s="52" t="n">
        <f aca="false">'3. Raw Leads'!U117</f>
        <v>5</v>
      </c>
      <c r="L117" s="52" t="str">
        <f aca="false">'3. Raw Leads'!V117</f>
        <v>Yes</v>
      </c>
      <c r="M117" s="52" t="n">
        <f aca="false">'3. Raw Leads'!W117</f>
        <v>3</v>
      </c>
      <c r="N117" s="52" t="str">
        <f aca="false">'3. Raw Leads'!X117</f>
        <v>Hot – callback scheduled</v>
      </c>
      <c r="O117" s="52" t="str">
        <f aca="false">'3. Raw Leads'!N117</f>
        <v>6–12 months</v>
      </c>
      <c r="P117" s="52" t="n">
        <f aca="false">IFERROR(VLOOKUP(F117,'10. Lookups'!$A$3:$B$9,2,FALSE()),5)</f>
        <v>22</v>
      </c>
      <c r="Q117" s="52" t="n">
        <f aca="false">IFERROR(VLOOKUP(D117,'10. Lookups'!$D$3:$E$12,2,FALSE()),3)</f>
        <v>15</v>
      </c>
      <c r="R117" s="52" t="n">
        <f aca="false">IFERROR(VLOOKUP(E117,'10. Lookups'!$G$3:$H$8,2,FALSE()),5)</f>
        <v>15</v>
      </c>
      <c r="S117" s="52" t="n">
        <f aca="false">IFERROR(VLOOKUP(H117,'10. Lookups'!$J$3:$K$6,2,FALSE()),1)+IF(I117&gt;=75,5,IF(I117&gt;=50,3,IF(I117&gt;=25,2,IF(I117&gt;0,1,0))))+MIN(4,J117*2)</f>
        <v>9</v>
      </c>
      <c r="T117" s="52" t="n">
        <f aca="false">IF(K117&lt;=1,5,IF(K117&lt;=3,4,IF(K117&lt;=7,2,IF(K117&lt;=14,1,0))))+IFERROR(VLOOKUP(L117,'10. Lookups'!$M$3:$N$6,2,FALSE()),1)</f>
        <v>7</v>
      </c>
      <c r="U117" s="52" t="n">
        <f aca="false">IFERROR(VLOOKUP(N117,'10. Lookups'!$P$3:$Q$11,2,FALSE()),3)</f>
        <v>13</v>
      </c>
      <c r="V117" s="52" t="n">
        <f aca="false">IFERROR(VLOOKUP(O117,'10. Lookups'!$S$3:$T$7,2,FALSE()),2)</f>
        <v>2</v>
      </c>
      <c r="W117" s="52" t="n">
        <f aca="false">MIN(100,P117+Q117+R117+S117+T117+U117+V117)</f>
        <v>83</v>
      </c>
      <c r="X117" s="58" t="n">
        <f aca="false">W117</f>
        <v>83</v>
      </c>
      <c r="Y117" s="52" t="str">
        <f aca="false">IF(X117&gt;=75,"Hot",IF(X117&gt;=50,"Warm","Cold"))</f>
        <v>Hot</v>
      </c>
      <c r="Z117" s="52" t="str">
        <f aca="false">IF(Y117="Hot","Call within 5 min · senior agent · site-visit slot",IF(Y117="Warm","Call within 24h · WhatsApp drip · price sheet","Retargeting audience · email nurture · skip dial"))</f>
        <v>Call within 5 min · senior agent · site-visit slot</v>
      </c>
    </row>
    <row r="118" customFormat="false" ht="15" hidden="false" customHeight="true" outlineLevel="0" collapsed="false">
      <c r="A118" s="49" t="str">
        <f aca="false">'3. Raw Leads'!A118</f>
        <v>L0117</v>
      </c>
      <c r="B118" s="49" t="str">
        <f aca="false">'3. Raw Leads'!C118</f>
        <v>Nazmul Pramanik</v>
      </c>
      <c r="C118" s="49" t="str">
        <f aca="false">'3. Raw Leads'!D118</f>
        <v>01301204556</v>
      </c>
      <c r="D118" s="49" t="str">
        <f aca="false">'3. Raw Leads'!I118</f>
        <v>Badda</v>
      </c>
      <c r="E118" s="49" t="str">
        <f aca="false">'3. Raw Leads'!J118</f>
        <v>Mirpur DOHS Premier</v>
      </c>
      <c r="F118" s="49" t="str">
        <f aca="false">'3. Raw Leads'!K118</f>
        <v>1Cr–1.25Cr</v>
      </c>
      <c r="G118" s="51" t="n">
        <f aca="false">'3. Raw Leads'!L118</f>
        <v>11249999</v>
      </c>
      <c r="H118" s="49" t="str">
        <f aca="false">'3. Raw Leads'!R118</f>
        <v>Partial (50–75%)</v>
      </c>
      <c r="I118" s="55" t="n">
        <f aca="false">'3. Raw Leads'!S118</f>
        <v>0</v>
      </c>
      <c r="J118" s="49" t="n">
        <f aca="false">'3. Raw Leads'!T118</f>
        <v>1</v>
      </c>
      <c r="K118" s="49" t="n">
        <f aca="false">'3. Raw Leads'!U118</f>
        <v>7</v>
      </c>
      <c r="L118" s="49" t="str">
        <f aca="false">'3. Raw Leads'!V118</f>
        <v>No</v>
      </c>
      <c r="M118" s="49" t="n">
        <f aca="false">'3. Raw Leads'!W118</f>
        <v>2</v>
      </c>
      <c r="N118" s="49" t="str">
        <f aca="false">'3. Raw Leads'!X118</f>
        <v>Already purchased elsewhere</v>
      </c>
      <c r="O118" s="49" t="str">
        <f aca="false">'3. Raw Leads'!N118</f>
        <v>Within 1 month</v>
      </c>
      <c r="P118" s="49" t="n">
        <f aca="false">IFERROR(VLOOKUP(F118,'10. Lookups'!$A$3:$B$9,2,FALSE()),5)</f>
        <v>25</v>
      </c>
      <c r="Q118" s="49" t="n">
        <f aca="false">IFERROR(VLOOKUP(D118,'10. Lookups'!$D$3:$E$12,2,FALSE()),3)</f>
        <v>7</v>
      </c>
      <c r="R118" s="49" t="n">
        <f aca="false">IFERROR(VLOOKUP(E118,'10. Lookups'!$G$3:$H$8,2,FALSE()),5)</f>
        <v>15</v>
      </c>
      <c r="S118" s="49" t="n">
        <f aca="false">IFERROR(VLOOKUP(H118,'10. Lookups'!$J$3:$K$6,2,FALSE()),1)+IF(I118&gt;=75,5,IF(I118&gt;=50,3,IF(I118&gt;=25,2,IF(I118&gt;0,1,0))))+MIN(4,J118*2)</f>
        <v>4</v>
      </c>
      <c r="T118" s="49" t="n">
        <f aca="false">IF(K118&lt;=1,5,IF(K118&lt;=3,4,IF(K118&lt;=7,2,IF(K118&lt;=14,1,0))))+IFERROR(VLOOKUP(L118,'10. Lookups'!$M$3:$N$6,2,FALSE()),1)</f>
        <v>3</v>
      </c>
      <c r="U118" s="49" t="n">
        <f aca="false">IFERROR(VLOOKUP(N118,'10. Lookups'!$P$3:$Q$11,2,FALSE()),3)</f>
        <v>0</v>
      </c>
      <c r="V118" s="49" t="n">
        <f aca="false">IFERROR(VLOOKUP(O118,'10. Lookups'!$S$3:$T$7,2,FALSE()),2)</f>
        <v>5</v>
      </c>
      <c r="W118" s="49" t="n">
        <f aca="false">MIN(100,P118+Q118+R118+S118+T118+U118+V118)</f>
        <v>59</v>
      </c>
      <c r="X118" s="56" t="n">
        <f aca="false">W118</f>
        <v>59</v>
      </c>
      <c r="Y118" s="49" t="str">
        <f aca="false">IF(X118&gt;=75,"Hot",IF(X118&gt;=50,"Warm","Cold"))</f>
        <v>Warm</v>
      </c>
      <c r="Z118" s="49" t="str">
        <f aca="false">IF(Y118="Hot","Call within 5 min · senior agent · site-visit slot",IF(Y118="Warm","Call within 24h · WhatsApp drip · price sheet","Retargeting audience · email nurture · skip dial"))</f>
        <v>Call within 24h · WhatsApp drip · price sheet</v>
      </c>
    </row>
    <row r="119" customFormat="false" ht="15" hidden="false" customHeight="true" outlineLevel="0" collapsed="false">
      <c r="A119" s="52" t="str">
        <f aca="false">'3. Raw Leads'!A119</f>
        <v>L0118</v>
      </c>
      <c r="B119" s="52" t="str">
        <f aca="false">'3. Raw Leads'!C119</f>
        <v>Imran Ahmed</v>
      </c>
      <c r="C119" s="52" t="str">
        <f aca="false">'3. Raw Leads'!D119</f>
        <v>01812021697</v>
      </c>
      <c r="D119" s="52" t="str">
        <f aca="false">'3. Raw Leads'!I119</f>
        <v>Khilgaon</v>
      </c>
      <c r="E119" s="52" t="str">
        <f aca="false">'3. Raw Leads'!J119</f>
        <v>Skyline Heights – Bashundhara</v>
      </c>
      <c r="F119" s="52" t="str">
        <f aca="false">'3. Raw Leads'!K119</f>
        <v>1Cr–1.25Cr</v>
      </c>
      <c r="G119" s="54" t="n">
        <f aca="false">'3. Raw Leads'!L119</f>
        <v>11249999</v>
      </c>
      <c r="H119" s="52" t="str">
        <f aca="false">'3. Raw Leads'!R119</f>
        <v>Most (≥75%)</v>
      </c>
      <c r="I119" s="57" t="n">
        <f aca="false">'3. Raw Leads'!S119</f>
        <v>100</v>
      </c>
      <c r="J119" s="52" t="n">
        <f aca="false">'3. Raw Leads'!T119</f>
        <v>0</v>
      </c>
      <c r="K119" s="52" t="n">
        <f aca="false">'3. Raw Leads'!U119</f>
        <v>1</v>
      </c>
      <c r="L119" s="52" t="str">
        <f aca="false">'3. Raw Leads'!V119</f>
        <v>No</v>
      </c>
      <c r="M119" s="52" t="n">
        <f aca="false">'3. Raw Leads'!W119</f>
        <v>3</v>
      </c>
      <c r="N119" s="52" t="str">
        <f aca="false">'3. Raw Leads'!X119</f>
        <v>Not picked up</v>
      </c>
      <c r="O119" s="52" t="str">
        <f aca="false">'3. Raw Leads'!N119</f>
        <v>6–12 months</v>
      </c>
      <c r="P119" s="52" t="n">
        <f aca="false">IFERROR(VLOOKUP(F119,'10. Lookups'!$A$3:$B$9,2,FALSE()),5)</f>
        <v>25</v>
      </c>
      <c r="Q119" s="52" t="n">
        <f aca="false">IFERROR(VLOOKUP(D119,'10. Lookups'!$D$3:$E$12,2,FALSE()),3)</f>
        <v>7</v>
      </c>
      <c r="R119" s="52" t="n">
        <f aca="false">IFERROR(VLOOKUP(E119,'10. Lookups'!$G$3:$H$8,2,FALSE()),5)</f>
        <v>15</v>
      </c>
      <c r="S119" s="52" t="n">
        <f aca="false">IFERROR(VLOOKUP(H119,'10. Lookups'!$J$3:$K$6,2,FALSE()),1)+IF(I119&gt;=75,5,IF(I119&gt;=50,3,IF(I119&gt;=25,2,IF(I119&gt;0,1,0))))+MIN(4,J119*2)</f>
        <v>9</v>
      </c>
      <c r="T119" s="52" t="n">
        <f aca="false">IF(K119&lt;=1,5,IF(K119&lt;=3,4,IF(K119&lt;=7,2,IF(K119&lt;=14,1,0))))+IFERROR(VLOOKUP(L119,'10. Lookups'!$M$3:$N$6,2,FALSE()),1)</f>
        <v>6</v>
      </c>
      <c r="U119" s="52" t="n">
        <f aca="false">IFERROR(VLOOKUP(N119,'10. Lookups'!$P$3:$Q$11,2,FALSE()),3)</f>
        <v>3</v>
      </c>
      <c r="V119" s="52" t="n">
        <f aca="false">IFERROR(VLOOKUP(O119,'10. Lookups'!$S$3:$T$7,2,FALSE()),2)</f>
        <v>2</v>
      </c>
      <c r="W119" s="52" t="n">
        <f aca="false">MIN(100,P119+Q119+R119+S119+T119+U119+V119)</f>
        <v>67</v>
      </c>
      <c r="X119" s="58" t="n">
        <f aca="false">W119</f>
        <v>67</v>
      </c>
      <c r="Y119" s="52" t="str">
        <f aca="false">IF(X119&gt;=75,"Hot",IF(X119&gt;=50,"Warm","Cold"))</f>
        <v>Warm</v>
      </c>
      <c r="Z119" s="52" t="str">
        <f aca="false">IF(Y119="Hot","Call within 5 min · senior agent · site-visit slot",IF(Y119="Warm","Call within 24h · WhatsApp drip · price sheet","Retargeting audience · email nurture · skip dial"))</f>
        <v>Call within 24h · WhatsApp drip · price sheet</v>
      </c>
    </row>
    <row r="120" customFormat="false" ht="15" hidden="false" customHeight="true" outlineLevel="0" collapsed="false">
      <c r="A120" s="49" t="str">
        <f aca="false">'3. Raw Leads'!A120</f>
        <v>L0119</v>
      </c>
      <c r="B120" s="49" t="str">
        <f aca="false">'3. Raw Leads'!C120</f>
        <v>Rumman Mollah</v>
      </c>
      <c r="C120" s="49" t="str">
        <f aca="false">'3. Raw Leads'!D120</f>
        <v>01658891637</v>
      </c>
      <c r="D120" s="49" t="str">
        <f aca="false">'3. Raw Leads'!I120</f>
        <v>Banasree</v>
      </c>
      <c r="E120" s="49" t="str">
        <f aca="false">'3. Raw Leads'!J120</f>
        <v>Generic / Not Sure</v>
      </c>
      <c r="F120" s="49" t="str">
        <f aca="false">'3. Raw Leads'!K120</f>
        <v>1.25Cr–1.5Cr</v>
      </c>
      <c r="G120" s="51" t="n">
        <f aca="false">'3. Raw Leads'!L120</f>
        <v>13750000</v>
      </c>
      <c r="H120" s="49" t="str">
        <f aca="false">'3. Raw Leads'!R120</f>
        <v>Partial (50–75%)</v>
      </c>
      <c r="I120" s="55" t="n">
        <f aca="false">'3. Raw Leads'!S120</f>
        <v>0</v>
      </c>
      <c r="J120" s="49" t="n">
        <f aca="false">'3. Raw Leads'!T120</f>
        <v>2</v>
      </c>
      <c r="K120" s="49" t="n">
        <f aca="false">'3. Raw Leads'!U120</f>
        <v>2</v>
      </c>
      <c r="L120" s="49" t="str">
        <f aca="false">'3. Raw Leads'!V120</f>
        <v>No</v>
      </c>
      <c r="M120" s="49" t="n">
        <f aca="false">'3. Raw Leads'!W120</f>
        <v>3</v>
      </c>
      <c r="N120" s="49" t="str">
        <f aca="false">'3. Raw Leads'!X120</f>
        <v>Interested – evaluating</v>
      </c>
      <c r="O120" s="49" t="str">
        <f aca="false">'3. Raw Leads'!N120</f>
        <v>3–6 months</v>
      </c>
      <c r="P120" s="49" t="n">
        <f aca="false">IFERROR(VLOOKUP(F120,'10. Lookups'!$A$3:$B$9,2,FALSE()),5)</f>
        <v>23</v>
      </c>
      <c r="Q120" s="49" t="n">
        <f aca="false">IFERROR(VLOOKUP(D120,'10. Lookups'!$D$3:$E$12,2,FALSE()),3)</f>
        <v>15</v>
      </c>
      <c r="R120" s="49" t="n">
        <f aca="false">IFERROR(VLOOKUP(E120,'10. Lookups'!$G$3:$H$8,2,FALSE()),5)</f>
        <v>5</v>
      </c>
      <c r="S120" s="49" t="n">
        <f aca="false">IFERROR(VLOOKUP(H120,'10. Lookups'!$J$3:$K$6,2,FALSE()),1)+IF(I120&gt;=75,5,IF(I120&gt;=50,3,IF(I120&gt;=25,2,IF(I120&gt;0,1,0))))+MIN(4,J120*2)</f>
        <v>6</v>
      </c>
      <c r="T120" s="49" t="n">
        <f aca="false">IF(K120&lt;=1,5,IF(K120&lt;=3,4,IF(K120&lt;=7,2,IF(K120&lt;=14,1,0))))+IFERROR(VLOOKUP(L120,'10. Lookups'!$M$3:$N$6,2,FALSE()),1)</f>
        <v>5</v>
      </c>
      <c r="U120" s="49" t="n">
        <f aca="false">IFERROR(VLOOKUP(N120,'10. Lookups'!$P$3:$Q$11,2,FALSE()),3)</f>
        <v>10</v>
      </c>
      <c r="V120" s="49" t="n">
        <f aca="false">IFERROR(VLOOKUP(O120,'10. Lookups'!$S$3:$T$7,2,FALSE()),2)</f>
        <v>3</v>
      </c>
      <c r="W120" s="49" t="n">
        <f aca="false">MIN(100,P120+Q120+R120+S120+T120+U120+V120)</f>
        <v>67</v>
      </c>
      <c r="X120" s="56" t="n">
        <f aca="false">W120</f>
        <v>67</v>
      </c>
      <c r="Y120" s="49" t="str">
        <f aca="false">IF(X120&gt;=75,"Hot",IF(X120&gt;=50,"Warm","Cold"))</f>
        <v>Warm</v>
      </c>
      <c r="Z120" s="49" t="str">
        <f aca="false">IF(Y120="Hot","Call within 5 min · senior agent · site-visit slot",IF(Y120="Warm","Call within 24h · WhatsApp drip · price sheet","Retargeting audience · email nurture · skip dial"))</f>
        <v>Call within 24h · WhatsApp drip · price sheet</v>
      </c>
    </row>
    <row r="121" customFormat="false" ht="15" hidden="false" customHeight="true" outlineLevel="0" collapsed="false">
      <c r="A121" s="52" t="str">
        <f aca="false">'3. Raw Leads'!A121</f>
        <v>L0120</v>
      </c>
      <c r="B121" s="52" t="str">
        <f aca="false">'3. Raw Leads'!C121</f>
        <v>Mizan Sheikh</v>
      </c>
      <c r="C121" s="52" t="str">
        <f aca="false">'3. Raw Leads'!D121</f>
        <v>01697177517</v>
      </c>
      <c r="D121" s="52" t="str">
        <f aca="false">'3. Raw Leads'!I121</f>
        <v>Badda</v>
      </c>
      <c r="E121" s="52" t="str">
        <f aca="false">'3. Raw Leads'!J121</f>
        <v>Skyline Heights – Bashundhara</v>
      </c>
      <c r="F121" s="52" t="str">
        <f aca="false">'3. Raw Leads'!K121</f>
        <v>1Cr–1.25Cr</v>
      </c>
      <c r="G121" s="54" t="n">
        <f aca="false">'3. Raw Leads'!L121</f>
        <v>11249999</v>
      </c>
      <c r="H121" s="52" t="str">
        <f aca="false">'3. Raw Leads'!R121</f>
        <v>Full (all fields)</v>
      </c>
      <c r="I121" s="57" t="n">
        <f aca="false">'3. Raw Leads'!S121</f>
        <v>0</v>
      </c>
      <c r="J121" s="52" t="n">
        <f aca="false">'3. Raw Leads'!T121</f>
        <v>0</v>
      </c>
      <c r="K121" s="52" t="n">
        <f aca="false">'3. Raw Leads'!U121</f>
        <v>2</v>
      </c>
      <c r="L121" s="52" t="str">
        <f aca="false">'3. Raw Leads'!V121</f>
        <v>Read no reply</v>
      </c>
      <c r="M121" s="52" t="n">
        <f aca="false">'3. Raw Leads'!W121</f>
        <v>4</v>
      </c>
      <c r="N121" s="52" t="str">
        <f aca="false">'3. Raw Leads'!X121</f>
        <v>Hot – callback scheduled</v>
      </c>
      <c r="O121" s="52" t="str">
        <f aca="false">'3. Raw Leads'!N121</f>
        <v>3–6 months</v>
      </c>
      <c r="P121" s="52" t="n">
        <f aca="false">IFERROR(VLOOKUP(F121,'10. Lookups'!$A$3:$B$9,2,FALSE()),5)</f>
        <v>25</v>
      </c>
      <c r="Q121" s="52" t="n">
        <f aca="false">IFERROR(VLOOKUP(D121,'10. Lookups'!$D$3:$E$12,2,FALSE()),3)</f>
        <v>7</v>
      </c>
      <c r="R121" s="52" t="n">
        <f aca="false">IFERROR(VLOOKUP(E121,'10. Lookups'!$G$3:$H$8,2,FALSE()),5)</f>
        <v>15</v>
      </c>
      <c r="S121" s="52" t="n">
        <f aca="false">IFERROR(VLOOKUP(H121,'10. Lookups'!$J$3:$K$6,2,FALSE()),1)+IF(I121&gt;=75,5,IF(I121&gt;=50,3,IF(I121&gt;=25,2,IF(I121&gt;0,1,0))))+MIN(4,J121*2)</f>
        <v>6</v>
      </c>
      <c r="T121" s="52" t="n">
        <f aca="false">IF(K121&lt;=1,5,IF(K121&lt;=3,4,IF(K121&lt;=7,2,IF(K121&lt;=14,1,0))))+IFERROR(VLOOKUP(L121,'10. Lookups'!$M$3:$N$6,2,FALSE()),1)</f>
        <v>7</v>
      </c>
      <c r="U121" s="52" t="n">
        <f aca="false">IFERROR(VLOOKUP(N121,'10. Lookups'!$P$3:$Q$11,2,FALSE()),3)</f>
        <v>13</v>
      </c>
      <c r="V121" s="52" t="n">
        <f aca="false">IFERROR(VLOOKUP(O121,'10. Lookups'!$S$3:$T$7,2,FALSE()),2)</f>
        <v>3</v>
      </c>
      <c r="W121" s="52" t="n">
        <f aca="false">MIN(100,P121+Q121+R121+S121+T121+U121+V121)</f>
        <v>76</v>
      </c>
      <c r="X121" s="58" t="n">
        <f aca="false">W121</f>
        <v>76</v>
      </c>
      <c r="Y121" s="52" t="str">
        <f aca="false">IF(X121&gt;=75,"Hot",IF(X121&gt;=50,"Warm","Cold"))</f>
        <v>Hot</v>
      </c>
      <c r="Z121" s="52" t="str">
        <f aca="false">IF(Y121="Hot","Call within 5 min · senior agent · site-visit slot",IF(Y121="Warm","Call within 24h · WhatsApp drip · price sheet","Retargeting audience · email nurture · skip dial"))</f>
        <v>Call within 5 min · senior agent · site-visit slot</v>
      </c>
    </row>
    <row r="122" customFormat="false" ht="15" hidden="false" customHeight="true" outlineLevel="0" collapsed="false">
      <c r="A122" s="49" t="str">
        <f aca="false">'3. Raw Leads'!A122</f>
        <v>L0121</v>
      </c>
      <c r="B122" s="49" t="str">
        <f aca="false">'3. Raw Leads'!C122</f>
        <v>Imran Sheikh</v>
      </c>
      <c r="C122" s="49" t="str">
        <f aca="false">'3. Raw Leads'!D122</f>
        <v>01571130554</v>
      </c>
      <c r="D122" s="49" t="str">
        <f aca="false">'3. Raw Leads'!I122</f>
        <v>Uttara</v>
      </c>
      <c r="E122" s="49" t="str">
        <f aca="false">'3. Raw Leads'!J122</f>
        <v>Banasree Bay</v>
      </c>
      <c r="F122" s="49" t="str">
        <f aca="false">'3. Raw Leads'!K122</f>
        <v>1.25Cr–1.5Cr</v>
      </c>
      <c r="G122" s="51" t="n">
        <f aca="false">'3. Raw Leads'!L122</f>
        <v>13750000</v>
      </c>
      <c r="H122" s="49" t="str">
        <f aca="false">'3. Raw Leads'!R122</f>
        <v>Partial (50–75%)</v>
      </c>
      <c r="I122" s="55" t="n">
        <f aca="false">'3. Raw Leads'!S122</f>
        <v>75</v>
      </c>
      <c r="J122" s="49" t="n">
        <f aca="false">'3. Raw Leads'!T122</f>
        <v>2</v>
      </c>
      <c r="K122" s="49" t="n">
        <f aca="false">'3. Raw Leads'!U122</f>
        <v>1</v>
      </c>
      <c r="L122" s="49" t="str">
        <f aca="false">'3. Raw Leads'!V122</f>
        <v>No</v>
      </c>
      <c r="M122" s="49" t="n">
        <f aca="false">'3. Raw Leads'!W122</f>
        <v>2</v>
      </c>
      <c r="N122" s="49" t="str">
        <f aca="false">'3. Raw Leads'!X122</f>
        <v>Wrong number</v>
      </c>
      <c r="O122" s="49" t="str">
        <f aca="false">'3. Raw Leads'!N122</f>
        <v>Just exploring</v>
      </c>
      <c r="P122" s="49" t="n">
        <f aca="false">IFERROR(VLOOKUP(F122,'10. Lookups'!$A$3:$B$9,2,FALSE()),5)</f>
        <v>23</v>
      </c>
      <c r="Q122" s="49" t="n">
        <f aca="false">IFERROR(VLOOKUP(D122,'10. Lookups'!$D$3:$E$12,2,FALSE()),3)</f>
        <v>15</v>
      </c>
      <c r="R122" s="49" t="n">
        <f aca="false">IFERROR(VLOOKUP(E122,'10. Lookups'!$G$3:$H$8,2,FALSE()),5)</f>
        <v>15</v>
      </c>
      <c r="S122" s="49" t="n">
        <f aca="false">IFERROR(VLOOKUP(H122,'10. Lookups'!$J$3:$K$6,2,FALSE()),1)+IF(I122&gt;=75,5,IF(I122&gt;=50,3,IF(I122&gt;=25,2,IF(I122&gt;0,1,0))))+MIN(4,J122*2)</f>
        <v>11</v>
      </c>
      <c r="T122" s="49" t="n">
        <f aca="false">IF(K122&lt;=1,5,IF(K122&lt;=3,4,IF(K122&lt;=7,2,IF(K122&lt;=14,1,0))))+IFERROR(VLOOKUP(L122,'10. Lookups'!$M$3:$N$6,2,FALSE()),1)</f>
        <v>6</v>
      </c>
      <c r="U122" s="49" t="n">
        <f aca="false">IFERROR(VLOOKUP(N122,'10. Lookups'!$P$3:$Q$11,2,FALSE()),3)</f>
        <v>0</v>
      </c>
      <c r="V122" s="49" t="n">
        <f aca="false">IFERROR(VLOOKUP(O122,'10. Lookups'!$S$3:$T$7,2,FALSE()),2)</f>
        <v>1</v>
      </c>
      <c r="W122" s="49" t="n">
        <f aca="false">MIN(100,P122+Q122+R122+S122+T122+U122+V122)</f>
        <v>71</v>
      </c>
      <c r="X122" s="56" t="n">
        <f aca="false">W122</f>
        <v>71</v>
      </c>
      <c r="Y122" s="49" t="str">
        <f aca="false">IF(X122&gt;=75,"Hot",IF(X122&gt;=50,"Warm","Cold"))</f>
        <v>Warm</v>
      </c>
      <c r="Z122" s="49" t="str">
        <f aca="false">IF(Y122="Hot","Call within 5 min · senior agent · site-visit slot",IF(Y122="Warm","Call within 24h · WhatsApp drip · price sheet","Retargeting audience · email nurture · skip dial"))</f>
        <v>Call within 24h · WhatsApp drip · price sheet</v>
      </c>
    </row>
    <row r="123" customFormat="false" ht="15" hidden="false" customHeight="true" outlineLevel="0" collapsed="false">
      <c r="A123" s="52" t="str">
        <f aca="false">'3. Raw Leads'!A123</f>
        <v>L0122</v>
      </c>
      <c r="B123" s="52" t="str">
        <f aca="false">'3. Raw Leads'!C123</f>
        <v>Tausif Chowdhury</v>
      </c>
      <c r="C123" s="52" t="str">
        <f aca="false">'3. Raw Leads'!D123</f>
        <v>01379827080</v>
      </c>
      <c r="D123" s="52" t="str">
        <f aca="false">'3. Raw Leads'!I123</f>
        <v>Uttara</v>
      </c>
      <c r="E123" s="52" t="str">
        <f aca="false">'3. Raw Leads'!J123</f>
        <v>Banasree Bay</v>
      </c>
      <c r="F123" s="52" t="str">
        <f aca="false">'3. Raw Leads'!K123</f>
        <v>1.25Cr–1.5Cr</v>
      </c>
      <c r="G123" s="54" t="n">
        <f aca="false">'3. Raw Leads'!L123</f>
        <v>13750000</v>
      </c>
      <c r="H123" s="52" t="str">
        <f aca="false">'3. Raw Leads'!R123</f>
        <v>Full (all fields)</v>
      </c>
      <c r="I123" s="57" t="n">
        <f aca="false">'3. Raw Leads'!S123</f>
        <v>0</v>
      </c>
      <c r="J123" s="52" t="n">
        <f aca="false">'3. Raw Leads'!T123</f>
        <v>1</v>
      </c>
      <c r="K123" s="52" t="n">
        <f aca="false">'3. Raw Leads'!U123</f>
        <v>0</v>
      </c>
      <c r="L123" s="52" t="str">
        <f aca="false">'3. Raw Leads'!V123</f>
        <v>No</v>
      </c>
      <c r="M123" s="52" t="n">
        <f aca="false">'3. Raw Leads'!W123</f>
        <v>3</v>
      </c>
      <c r="N123" s="52" t="str">
        <f aca="false">'3. Raw Leads'!X123</f>
        <v>Hot – callback scheduled</v>
      </c>
      <c r="O123" s="52" t="str">
        <f aca="false">'3. Raw Leads'!N123</f>
        <v>1–3 months</v>
      </c>
      <c r="P123" s="52" t="n">
        <f aca="false">IFERROR(VLOOKUP(F123,'10. Lookups'!$A$3:$B$9,2,FALSE()),5)</f>
        <v>23</v>
      </c>
      <c r="Q123" s="52" t="n">
        <f aca="false">IFERROR(VLOOKUP(D123,'10. Lookups'!$D$3:$E$12,2,FALSE()),3)</f>
        <v>15</v>
      </c>
      <c r="R123" s="52" t="n">
        <f aca="false">IFERROR(VLOOKUP(E123,'10. Lookups'!$G$3:$H$8,2,FALSE()),5)</f>
        <v>15</v>
      </c>
      <c r="S123" s="52" t="n">
        <f aca="false">IFERROR(VLOOKUP(H123,'10. Lookups'!$J$3:$K$6,2,FALSE()),1)+IF(I123&gt;=75,5,IF(I123&gt;=50,3,IF(I123&gt;=25,2,IF(I123&gt;0,1,0))))+MIN(4,J123*2)</f>
        <v>8</v>
      </c>
      <c r="T123" s="52" t="n">
        <f aca="false">IF(K123&lt;=1,5,IF(K123&lt;=3,4,IF(K123&lt;=7,2,IF(K123&lt;=14,1,0))))+IFERROR(VLOOKUP(L123,'10. Lookups'!$M$3:$N$6,2,FALSE()),1)</f>
        <v>6</v>
      </c>
      <c r="U123" s="52" t="n">
        <f aca="false">IFERROR(VLOOKUP(N123,'10. Lookups'!$P$3:$Q$11,2,FALSE()),3)</f>
        <v>13</v>
      </c>
      <c r="V123" s="52" t="n">
        <f aca="false">IFERROR(VLOOKUP(O123,'10. Lookups'!$S$3:$T$7,2,FALSE()),2)</f>
        <v>4</v>
      </c>
      <c r="W123" s="52" t="n">
        <f aca="false">MIN(100,P123+Q123+R123+S123+T123+U123+V123)</f>
        <v>84</v>
      </c>
      <c r="X123" s="58" t="n">
        <f aca="false">W123</f>
        <v>84</v>
      </c>
      <c r="Y123" s="52" t="str">
        <f aca="false">IF(X123&gt;=75,"Hot",IF(X123&gt;=50,"Warm","Cold"))</f>
        <v>Hot</v>
      </c>
      <c r="Z123" s="52" t="str">
        <f aca="false">IF(Y123="Hot","Call within 5 min · senior agent · site-visit slot",IF(Y123="Warm","Call within 24h · WhatsApp drip · price sheet","Retargeting audience · email nurture · skip dial"))</f>
        <v>Call within 5 min · senior agent · site-visit slot</v>
      </c>
    </row>
    <row r="124" customFormat="false" ht="15" hidden="false" customHeight="true" outlineLevel="0" collapsed="false">
      <c r="A124" s="49" t="str">
        <f aca="false">'3. Raw Leads'!A124</f>
        <v>L0123</v>
      </c>
      <c r="B124" s="49" t="str">
        <f aca="false">'3. Raw Leads'!C124</f>
        <v>Rashed Mondol</v>
      </c>
      <c r="C124" s="49" t="str">
        <f aca="false">'3. Raw Leads'!D124</f>
        <v>01826984858</v>
      </c>
      <c r="D124" s="49" t="str">
        <f aca="false">'3. Raw Leads'!I124</f>
        <v>Mohammadpur</v>
      </c>
      <c r="E124" s="49" t="str">
        <f aca="false">'3. Raw Leads'!J124</f>
        <v>Banasree Bay</v>
      </c>
      <c r="F124" s="49" t="str">
        <f aca="false">'3. Raw Leads'!K124</f>
        <v>Above 1.5Cr</v>
      </c>
      <c r="G124" s="51" t="n">
        <f aca="false">'3. Raw Leads'!L124</f>
        <v>20000000</v>
      </c>
      <c r="H124" s="49" t="str">
        <f aca="false">'3. Raw Leads'!R124</f>
        <v>Most (≥75%)</v>
      </c>
      <c r="I124" s="55" t="n">
        <f aca="false">'3. Raw Leads'!S124</f>
        <v>50</v>
      </c>
      <c r="J124" s="49" t="n">
        <f aca="false">'3. Raw Leads'!T124</f>
        <v>1</v>
      </c>
      <c r="K124" s="49" t="n">
        <f aca="false">'3. Raw Leads'!U124</f>
        <v>1</v>
      </c>
      <c r="L124" s="49" t="str">
        <f aca="false">'3. Raw Leads'!V124</f>
        <v>Read no reply</v>
      </c>
      <c r="M124" s="49" t="n">
        <f aca="false">'3. Raw Leads'!W124</f>
        <v>1</v>
      </c>
      <c r="N124" s="49" t="str">
        <f aca="false">'3. Raw Leads'!X124</f>
        <v>Interested – evaluating</v>
      </c>
      <c r="O124" s="49" t="str">
        <f aca="false">'3. Raw Leads'!N124</f>
        <v>1–3 months</v>
      </c>
      <c r="P124" s="49" t="n">
        <f aca="false">IFERROR(VLOOKUP(F124,'10. Lookups'!$A$3:$B$9,2,FALSE()),5)</f>
        <v>15</v>
      </c>
      <c r="Q124" s="49" t="n">
        <f aca="false">IFERROR(VLOOKUP(D124,'10. Lookups'!$D$3:$E$12,2,FALSE()),3)</f>
        <v>8</v>
      </c>
      <c r="R124" s="49" t="n">
        <f aca="false">IFERROR(VLOOKUP(E124,'10. Lookups'!$G$3:$H$8,2,FALSE()),5)</f>
        <v>15</v>
      </c>
      <c r="S124" s="49" t="n">
        <f aca="false">IFERROR(VLOOKUP(H124,'10. Lookups'!$J$3:$K$6,2,FALSE()),1)+IF(I124&gt;=75,5,IF(I124&gt;=50,3,IF(I124&gt;=25,2,IF(I124&gt;0,1,0))))+MIN(4,J124*2)</f>
        <v>9</v>
      </c>
      <c r="T124" s="49" t="n">
        <f aca="false">IF(K124&lt;=1,5,IF(K124&lt;=3,4,IF(K124&lt;=7,2,IF(K124&lt;=14,1,0))))+IFERROR(VLOOKUP(L124,'10. Lookups'!$M$3:$N$6,2,FALSE()),1)</f>
        <v>8</v>
      </c>
      <c r="U124" s="49" t="n">
        <f aca="false">IFERROR(VLOOKUP(N124,'10. Lookups'!$P$3:$Q$11,2,FALSE()),3)</f>
        <v>10</v>
      </c>
      <c r="V124" s="49" t="n">
        <f aca="false">IFERROR(VLOOKUP(O124,'10. Lookups'!$S$3:$T$7,2,FALSE()),2)</f>
        <v>4</v>
      </c>
      <c r="W124" s="49" t="n">
        <f aca="false">MIN(100,P124+Q124+R124+S124+T124+U124+V124)</f>
        <v>69</v>
      </c>
      <c r="X124" s="56" t="n">
        <f aca="false">W124</f>
        <v>69</v>
      </c>
      <c r="Y124" s="49" t="str">
        <f aca="false">IF(X124&gt;=75,"Hot",IF(X124&gt;=50,"Warm","Cold"))</f>
        <v>Warm</v>
      </c>
      <c r="Z124" s="49" t="str">
        <f aca="false">IF(Y124="Hot","Call within 5 min · senior agent · site-visit slot",IF(Y124="Warm","Call within 24h · WhatsApp drip · price sheet","Retargeting audience · email nurture · skip dial"))</f>
        <v>Call within 24h · WhatsApp drip · price sheet</v>
      </c>
    </row>
    <row r="125" customFormat="false" ht="15" hidden="false" customHeight="true" outlineLevel="0" collapsed="false">
      <c r="A125" s="52" t="str">
        <f aca="false">'3. Raw Leads'!A125</f>
        <v>L0124</v>
      </c>
      <c r="B125" s="52" t="str">
        <f aca="false">'3. Raw Leads'!C125</f>
        <v>Riaz Mollah</v>
      </c>
      <c r="C125" s="52" t="str">
        <f aca="false">'3. Raw Leads'!D125</f>
        <v>01608106200</v>
      </c>
      <c r="D125" s="52" t="str">
        <f aca="false">'3. Raw Leads'!I125</f>
        <v>Outside Dhaka</v>
      </c>
      <c r="E125" s="52" t="str">
        <f aca="false">'3. Raw Leads'!J125</f>
        <v>Banasree Bay</v>
      </c>
      <c r="F125" s="52" t="str">
        <f aca="false">'3. Raw Leads'!K125</f>
        <v>60L–80L</v>
      </c>
      <c r="G125" s="54" t="n">
        <f aca="false">'3. Raw Leads'!L125</f>
        <v>6999999</v>
      </c>
      <c r="H125" s="52" t="str">
        <f aca="false">'3. Raw Leads'!R125</f>
        <v>Most (≥75%)</v>
      </c>
      <c r="I125" s="57" t="n">
        <f aca="false">'3. Raw Leads'!S125</f>
        <v>100</v>
      </c>
      <c r="J125" s="52" t="n">
        <f aca="false">'3. Raw Leads'!T125</f>
        <v>1</v>
      </c>
      <c r="K125" s="52" t="n">
        <f aca="false">'3. Raw Leads'!U125</f>
        <v>3</v>
      </c>
      <c r="L125" s="52" t="str">
        <f aca="false">'3. Raw Leads'!V125</f>
        <v>No</v>
      </c>
      <c r="M125" s="52" t="n">
        <f aca="false">'3. Raw Leads'!W125</f>
        <v>2</v>
      </c>
      <c r="N125" s="52" t="str">
        <f aca="false">'3. Raw Leads'!X125</f>
        <v>Not interested</v>
      </c>
      <c r="O125" s="52" t="str">
        <f aca="false">'3. Raw Leads'!N125</f>
        <v>6–12 months</v>
      </c>
      <c r="P125" s="52" t="n">
        <f aca="false">IFERROR(VLOOKUP(F125,'10. Lookups'!$A$3:$B$9,2,FALSE()),5)</f>
        <v>18</v>
      </c>
      <c r="Q125" s="52" t="n">
        <f aca="false">IFERROR(VLOOKUP(D125,'10. Lookups'!$D$3:$E$12,2,FALSE()),3)</f>
        <v>3</v>
      </c>
      <c r="R125" s="52" t="n">
        <f aca="false">IFERROR(VLOOKUP(E125,'10. Lookups'!$G$3:$H$8,2,FALSE()),5)</f>
        <v>15</v>
      </c>
      <c r="S125" s="52" t="n">
        <f aca="false">IFERROR(VLOOKUP(H125,'10. Lookups'!$J$3:$K$6,2,FALSE()),1)+IF(I125&gt;=75,5,IF(I125&gt;=50,3,IF(I125&gt;=25,2,IF(I125&gt;0,1,0))))+MIN(4,J125*2)</f>
        <v>11</v>
      </c>
      <c r="T125" s="52" t="n">
        <f aca="false">IF(K125&lt;=1,5,IF(K125&lt;=3,4,IF(K125&lt;=7,2,IF(K125&lt;=14,1,0))))+IFERROR(VLOOKUP(L125,'10. Lookups'!$M$3:$N$6,2,FALSE()),1)</f>
        <v>5</v>
      </c>
      <c r="U125" s="52" t="n">
        <f aca="false">IFERROR(VLOOKUP(N125,'10. Lookups'!$P$3:$Q$11,2,FALSE()),3)</f>
        <v>1</v>
      </c>
      <c r="V125" s="52" t="n">
        <f aca="false">IFERROR(VLOOKUP(O125,'10. Lookups'!$S$3:$T$7,2,FALSE()),2)</f>
        <v>2</v>
      </c>
      <c r="W125" s="52" t="n">
        <f aca="false">MIN(100,P125+Q125+R125+S125+T125+U125+V125)</f>
        <v>55</v>
      </c>
      <c r="X125" s="58" t="n">
        <f aca="false">W125</f>
        <v>55</v>
      </c>
      <c r="Y125" s="52" t="str">
        <f aca="false">IF(X125&gt;=75,"Hot",IF(X125&gt;=50,"Warm","Cold"))</f>
        <v>Warm</v>
      </c>
      <c r="Z125" s="52" t="str">
        <f aca="false">IF(Y125="Hot","Call within 5 min · senior agent · site-visit slot",IF(Y125="Warm","Call within 24h · WhatsApp drip · price sheet","Retargeting audience · email nurture · skip dial"))</f>
        <v>Call within 24h · WhatsApp drip · price sheet</v>
      </c>
    </row>
    <row r="126" customFormat="false" ht="15" hidden="false" customHeight="true" outlineLevel="0" collapsed="false">
      <c r="A126" s="49" t="str">
        <f aca="false">'3. Raw Leads'!A126</f>
        <v>L0125</v>
      </c>
      <c r="B126" s="49" t="str">
        <f aca="false">'3. Raw Leads'!C126</f>
        <v>Riaz Mahmud</v>
      </c>
      <c r="C126" s="49" t="str">
        <f aca="false">'3. Raw Leads'!D126</f>
        <v>01366580043</v>
      </c>
      <c r="D126" s="49" t="str">
        <f aca="false">'3. Raw Leads'!I126</f>
        <v>Bashundhara R/A</v>
      </c>
      <c r="E126" s="49" t="str">
        <f aca="false">'3. Raw Leads'!J126</f>
        <v>Banasree Bay</v>
      </c>
      <c r="F126" s="49" t="str">
        <f aca="false">'3. Raw Leads'!K126</f>
        <v>Under 60L</v>
      </c>
      <c r="G126" s="51" t="n">
        <f aca="false">'3. Raw Leads'!L126</f>
        <v>4499999</v>
      </c>
      <c r="H126" s="49" t="str">
        <f aca="false">'3. Raw Leads'!R126</f>
        <v>Full (all fields)</v>
      </c>
      <c r="I126" s="55" t="n">
        <f aca="false">'3. Raw Leads'!S126</f>
        <v>50</v>
      </c>
      <c r="J126" s="49" t="n">
        <f aca="false">'3. Raw Leads'!T126</f>
        <v>0</v>
      </c>
      <c r="K126" s="49" t="n">
        <f aca="false">'3. Raw Leads'!U126</f>
        <v>2</v>
      </c>
      <c r="L126" s="49" t="str">
        <f aca="false">'3. Raw Leads'!V126</f>
        <v>No</v>
      </c>
      <c r="M126" s="49" t="n">
        <f aca="false">'3. Raw Leads'!W126</f>
        <v>3</v>
      </c>
      <c r="N126" s="49" t="str">
        <f aca="false">'3. Raw Leads'!X126</f>
        <v>Not picked up</v>
      </c>
      <c r="O126" s="49" t="str">
        <f aca="false">'3. Raw Leads'!N126</f>
        <v>3–6 months</v>
      </c>
      <c r="P126" s="49" t="n">
        <f aca="false">IFERROR(VLOOKUP(F126,'10. Lookups'!$A$3:$B$9,2,FALSE()),5)</f>
        <v>8</v>
      </c>
      <c r="Q126" s="49" t="n">
        <f aca="false">IFERROR(VLOOKUP(D126,'10. Lookups'!$D$3:$E$12,2,FALSE()),3)</f>
        <v>15</v>
      </c>
      <c r="R126" s="49" t="n">
        <f aca="false">IFERROR(VLOOKUP(E126,'10. Lookups'!$G$3:$H$8,2,FALSE()),5)</f>
        <v>15</v>
      </c>
      <c r="S126" s="49" t="n">
        <f aca="false">IFERROR(VLOOKUP(H126,'10. Lookups'!$J$3:$K$6,2,FALSE()),1)+IF(I126&gt;=75,5,IF(I126&gt;=50,3,IF(I126&gt;=25,2,IF(I126&gt;0,1,0))))+MIN(4,J126*2)</f>
        <v>9</v>
      </c>
      <c r="T126" s="49" t="n">
        <f aca="false">IF(K126&lt;=1,5,IF(K126&lt;=3,4,IF(K126&lt;=7,2,IF(K126&lt;=14,1,0))))+IFERROR(VLOOKUP(L126,'10. Lookups'!$M$3:$N$6,2,FALSE()),1)</f>
        <v>5</v>
      </c>
      <c r="U126" s="49" t="n">
        <f aca="false">IFERROR(VLOOKUP(N126,'10. Lookups'!$P$3:$Q$11,2,FALSE()),3)</f>
        <v>3</v>
      </c>
      <c r="V126" s="49" t="n">
        <f aca="false">IFERROR(VLOOKUP(O126,'10. Lookups'!$S$3:$T$7,2,FALSE()),2)</f>
        <v>3</v>
      </c>
      <c r="W126" s="49" t="n">
        <f aca="false">MIN(100,P126+Q126+R126+S126+T126+U126+V126)</f>
        <v>58</v>
      </c>
      <c r="X126" s="56" t="n">
        <f aca="false">W126</f>
        <v>58</v>
      </c>
      <c r="Y126" s="49" t="str">
        <f aca="false">IF(X126&gt;=75,"Hot",IF(X126&gt;=50,"Warm","Cold"))</f>
        <v>Warm</v>
      </c>
      <c r="Z126" s="49" t="str">
        <f aca="false">IF(Y126="Hot","Call within 5 min · senior agent · site-visit slot",IF(Y126="Warm","Call within 24h · WhatsApp drip · price sheet","Retargeting audience · email nurture · skip dial"))</f>
        <v>Call within 24h · WhatsApp drip · price sheet</v>
      </c>
    </row>
    <row r="127" customFormat="false" ht="15" hidden="false" customHeight="true" outlineLevel="0" collapsed="false">
      <c r="A127" s="52" t="str">
        <f aca="false">'3. Raw Leads'!A127</f>
        <v>L0126</v>
      </c>
      <c r="B127" s="52" t="str">
        <f aca="false">'3. Raw Leads'!C127</f>
        <v>Sharmin Mollah</v>
      </c>
      <c r="C127" s="52" t="str">
        <f aca="false">'3. Raw Leads'!D127</f>
        <v>01320259094</v>
      </c>
      <c r="D127" s="52" t="str">
        <f aca="false">'3. Raw Leads'!I127</f>
        <v>Dhanmondi</v>
      </c>
      <c r="E127" s="52" t="str">
        <f aca="false">'3. Raw Leads'!J127</f>
        <v>Uttara Greenview</v>
      </c>
      <c r="F127" s="52" t="str">
        <f aca="false">'3. Raw Leads'!K127</f>
        <v>80L–1Cr</v>
      </c>
      <c r="G127" s="54" t="n">
        <f aca="false">'3. Raw Leads'!L127</f>
        <v>8999999</v>
      </c>
      <c r="H127" s="52" t="str">
        <f aca="false">'3. Raw Leads'!R127</f>
        <v>Most (≥75%)</v>
      </c>
      <c r="I127" s="57" t="n">
        <f aca="false">'3. Raw Leads'!S127</f>
        <v>0</v>
      </c>
      <c r="J127" s="52" t="n">
        <f aca="false">'3. Raw Leads'!T127</f>
        <v>0</v>
      </c>
      <c r="K127" s="52" t="n">
        <f aca="false">'3. Raw Leads'!U127</f>
        <v>2</v>
      </c>
      <c r="L127" s="52" t="str">
        <f aca="false">'3. Raw Leads'!V127</f>
        <v>Yes</v>
      </c>
      <c r="M127" s="52" t="n">
        <f aca="false">'3. Raw Leads'!W127</f>
        <v>2</v>
      </c>
      <c r="N127" s="52" t="str">
        <f aca="false">'3. Raw Leads'!X127</f>
        <v>Interested – evaluating</v>
      </c>
      <c r="O127" s="52" t="str">
        <f aca="false">'3. Raw Leads'!N127</f>
        <v>3–6 months</v>
      </c>
      <c r="P127" s="52" t="n">
        <f aca="false">IFERROR(VLOOKUP(F127,'10. Lookups'!$A$3:$B$9,2,FALSE()),5)</f>
        <v>22</v>
      </c>
      <c r="Q127" s="52" t="n">
        <f aca="false">IFERROR(VLOOKUP(D127,'10. Lookups'!$D$3:$E$12,2,FALSE()),3)</f>
        <v>9</v>
      </c>
      <c r="R127" s="52" t="n">
        <f aca="false">IFERROR(VLOOKUP(E127,'10. Lookups'!$G$3:$H$8,2,FALSE()),5)</f>
        <v>15</v>
      </c>
      <c r="S127" s="52" t="n">
        <f aca="false">IFERROR(VLOOKUP(H127,'10. Lookups'!$J$3:$K$6,2,FALSE()),1)+IF(I127&gt;=75,5,IF(I127&gt;=50,3,IF(I127&gt;=25,2,IF(I127&gt;0,1,0))))+MIN(4,J127*2)</f>
        <v>4</v>
      </c>
      <c r="T127" s="52" t="n">
        <f aca="false">IF(K127&lt;=1,5,IF(K127&lt;=3,4,IF(K127&lt;=7,2,IF(K127&lt;=14,1,0))))+IFERROR(VLOOKUP(L127,'10. Lookups'!$M$3:$N$6,2,FALSE()),1)</f>
        <v>9</v>
      </c>
      <c r="U127" s="52" t="n">
        <f aca="false">IFERROR(VLOOKUP(N127,'10. Lookups'!$P$3:$Q$11,2,FALSE()),3)</f>
        <v>10</v>
      </c>
      <c r="V127" s="52" t="n">
        <f aca="false">IFERROR(VLOOKUP(O127,'10. Lookups'!$S$3:$T$7,2,FALSE()),2)</f>
        <v>3</v>
      </c>
      <c r="W127" s="52" t="n">
        <f aca="false">MIN(100,P127+Q127+R127+S127+T127+U127+V127)</f>
        <v>72</v>
      </c>
      <c r="X127" s="58" t="n">
        <f aca="false">W127</f>
        <v>72</v>
      </c>
      <c r="Y127" s="52" t="str">
        <f aca="false">IF(X127&gt;=75,"Hot",IF(X127&gt;=50,"Warm","Cold"))</f>
        <v>Warm</v>
      </c>
      <c r="Z127" s="52" t="str">
        <f aca="false">IF(Y127="Hot","Call within 5 min · senior agent · site-visit slot",IF(Y127="Warm","Call within 24h · WhatsApp drip · price sheet","Retargeting audience · email nurture · skip dial"))</f>
        <v>Call within 24h · WhatsApp drip · price sheet</v>
      </c>
    </row>
    <row r="128" customFormat="false" ht="15" hidden="false" customHeight="true" outlineLevel="0" collapsed="false">
      <c r="A128" s="49" t="str">
        <f aca="false">'3. Raw Leads'!A128</f>
        <v>L0127</v>
      </c>
      <c r="B128" s="49" t="str">
        <f aca="false">'3. Raw Leads'!C128</f>
        <v>Shariar Bhuiyan</v>
      </c>
      <c r="C128" s="49" t="str">
        <f aca="false">'3. Raw Leads'!D128</f>
        <v>01715739930</v>
      </c>
      <c r="D128" s="49" t="str">
        <f aca="false">'3. Raw Leads'!I128</f>
        <v>Uttara</v>
      </c>
      <c r="E128" s="49" t="str">
        <f aca="false">'3. Raw Leads'!J128</f>
        <v>Uttara Greenview</v>
      </c>
      <c r="F128" s="49" t="str">
        <f aca="false">'3. Raw Leads'!K128</f>
        <v>Above 1.5Cr</v>
      </c>
      <c r="G128" s="51" t="n">
        <f aca="false">'3. Raw Leads'!L128</f>
        <v>20000000</v>
      </c>
      <c r="H128" s="49" t="str">
        <f aca="false">'3. Raw Leads'!R128</f>
        <v>Full (all fields)</v>
      </c>
      <c r="I128" s="55" t="n">
        <f aca="false">'3. Raw Leads'!S128</f>
        <v>0</v>
      </c>
      <c r="J128" s="49" t="n">
        <f aca="false">'3. Raw Leads'!T128</f>
        <v>3</v>
      </c>
      <c r="K128" s="49" t="n">
        <f aca="false">'3. Raw Leads'!U128</f>
        <v>2</v>
      </c>
      <c r="L128" s="49" t="str">
        <f aca="false">'3. Raw Leads'!V128</f>
        <v>Read no reply</v>
      </c>
      <c r="M128" s="49" t="n">
        <f aca="false">'3. Raw Leads'!W128</f>
        <v>2</v>
      </c>
      <c r="N128" s="49" t="str">
        <f aca="false">'3. Raw Leads'!X128</f>
        <v>Wrong number</v>
      </c>
      <c r="O128" s="49" t="str">
        <f aca="false">'3. Raw Leads'!N128</f>
        <v>6–12 months</v>
      </c>
      <c r="P128" s="49" t="n">
        <f aca="false">IFERROR(VLOOKUP(F128,'10. Lookups'!$A$3:$B$9,2,FALSE()),5)</f>
        <v>15</v>
      </c>
      <c r="Q128" s="49" t="n">
        <f aca="false">IFERROR(VLOOKUP(D128,'10. Lookups'!$D$3:$E$12,2,FALSE()),3)</f>
        <v>15</v>
      </c>
      <c r="R128" s="49" t="n">
        <f aca="false">IFERROR(VLOOKUP(E128,'10. Lookups'!$G$3:$H$8,2,FALSE()),5)</f>
        <v>15</v>
      </c>
      <c r="S128" s="49" t="n">
        <f aca="false">IFERROR(VLOOKUP(H128,'10. Lookups'!$J$3:$K$6,2,FALSE()),1)+IF(I128&gt;=75,5,IF(I128&gt;=50,3,IF(I128&gt;=25,2,IF(I128&gt;0,1,0))))+MIN(4,J128*2)</f>
        <v>10</v>
      </c>
      <c r="T128" s="49" t="n">
        <f aca="false">IF(K128&lt;=1,5,IF(K128&lt;=3,4,IF(K128&lt;=7,2,IF(K128&lt;=14,1,0))))+IFERROR(VLOOKUP(L128,'10. Lookups'!$M$3:$N$6,2,FALSE()),1)</f>
        <v>7</v>
      </c>
      <c r="U128" s="49" t="n">
        <f aca="false">IFERROR(VLOOKUP(N128,'10. Lookups'!$P$3:$Q$11,2,FALSE()),3)</f>
        <v>0</v>
      </c>
      <c r="V128" s="49" t="n">
        <f aca="false">IFERROR(VLOOKUP(O128,'10. Lookups'!$S$3:$T$7,2,FALSE()),2)</f>
        <v>2</v>
      </c>
      <c r="W128" s="49" t="n">
        <f aca="false">MIN(100,P128+Q128+R128+S128+T128+U128+V128)</f>
        <v>64</v>
      </c>
      <c r="X128" s="56" t="n">
        <f aca="false">W128</f>
        <v>64</v>
      </c>
      <c r="Y128" s="49" t="str">
        <f aca="false">IF(X128&gt;=75,"Hot",IF(X128&gt;=50,"Warm","Cold"))</f>
        <v>Warm</v>
      </c>
      <c r="Z128" s="49" t="str">
        <f aca="false">IF(Y128="Hot","Call within 5 min · senior agent · site-visit slot",IF(Y128="Warm","Call within 24h · WhatsApp drip · price sheet","Retargeting audience · email nurture · skip dial"))</f>
        <v>Call within 24h · WhatsApp drip · price sheet</v>
      </c>
    </row>
    <row r="129" customFormat="false" ht="15" hidden="false" customHeight="true" outlineLevel="0" collapsed="false">
      <c r="A129" s="52" t="str">
        <f aca="false">'3. Raw Leads'!A129</f>
        <v>L0128</v>
      </c>
      <c r="B129" s="52" t="str">
        <f aca="false">'3. Raw Leads'!C129</f>
        <v>Farzana Siddique</v>
      </c>
      <c r="C129" s="52" t="str">
        <f aca="false">'3. Raw Leads'!D129</f>
        <v>01536138612</v>
      </c>
      <c r="D129" s="52" t="str">
        <f aca="false">'3. Raw Leads'!I129</f>
        <v>Aftab Nagar</v>
      </c>
      <c r="E129" s="52" t="str">
        <f aca="false">'3. Raw Leads'!J129</f>
        <v>Skyline Heights – Bashundhara</v>
      </c>
      <c r="F129" s="52" t="str">
        <f aca="false">'3. Raw Leads'!K129</f>
        <v>1Cr–1.25Cr</v>
      </c>
      <c r="G129" s="54" t="n">
        <f aca="false">'3. Raw Leads'!L129</f>
        <v>11249999</v>
      </c>
      <c r="H129" s="52" t="str">
        <f aca="false">'3. Raw Leads'!R129</f>
        <v>Full (all fields)</v>
      </c>
      <c r="I129" s="57" t="n">
        <f aca="false">'3. Raw Leads'!S129</f>
        <v>0</v>
      </c>
      <c r="J129" s="52" t="n">
        <f aca="false">'3. Raw Leads'!T129</f>
        <v>0</v>
      </c>
      <c r="K129" s="52" t="n">
        <f aca="false">'3. Raw Leads'!U129</f>
        <v>30</v>
      </c>
      <c r="L129" s="52" t="str">
        <f aca="false">'3. Raw Leads'!V129</f>
        <v>No</v>
      </c>
      <c r="M129" s="52" t="n">
        <f aca="false">'3. Raw Leads'!W129</f>
        <v>2</v>
      </c>
      <c r="N129" s="52" t="str">
        <f aca="false">'3. Raw Leads'!X129</f>
        <v>Not picked up</v>
      </c>
      <c r="O129" s="52" t="str">
        <f aca="false">'3. Raw Leads'!N129</f>
        <v>6–12 months</v>
      </c>
      <c r="P129" s="52" t="n">
        <f aca="false">IFERROR(VLOOKUP(F129,'10. Lookups'!$A$3:$B$9,2,FALSE()),5)</f>
        <v>25</v>
      </c>
      <c r="Q129" s="52" t="n">
        <f aca="false">IFERROR(VLOOKUP(D129,'10. Lookups'!$D$3:$E$12,2,FALSE()),3)</f>
        <v>15</v>
      </c>
      <c r="R129" s="52" t="n">
        <f aca="false">IFERROR(VLOOKUP(E129,'10. Lookups'!$G$3:$H$8,2,FALSE()),5)</f>
        <v>15</v>
      </c>
      <c r="S129" s="52" t="n">
        <f aca="false">IFERROR(VLOOKUP(H129,'10. Lookups'!$J$3:$K$6,2,FALSE()),1)+IF(I129&gt;=75,5,IF(I129&gt;=50,3,IF(I129&gt;=25,2,IF(I129&gt;0,1,0))))+MIN(4,J129*2)</f>
        <v>6</v>
      </c>
      <c r="T129" s="52" t="n">
        <f aca="false">IF(K129&lt;=1,5,IF(K129&lt;=3,4,IF(K129&lt;=7,2,IF(K129&lt;=14,1,0))))+IFERROR(VLOOKUP(L129,'10. Lookups'!$M$3:$N$6,2,FALSE()),1)</f>
        <v>1</v>
      </c>
      <c r="U129" s="52" t="n">
        <f aca="false">IFERROR(VLOOKUP(N129,'10. Lookups'!$P$3:$Q$11,2,FALSE()),3)</f>
        <v>3</v>
      </c>
      <c r="V129" s="52" t="n">
        <f aca="false">IFERROR(VLOOKUP(O129,'10. Lookups'!$S$3:$T$7,2,FALSE()),2)</f>
        <v>2</v>
      </c>
      <c r="W129" s="52" t="n">
        <f aca="false">MIN(100,P129+Q129+R129+S129+T129+U129+V129)</f>
        <v>67</v>
      </c>
      <c r="X129" s="58" t="n">
        <f aca="false">W129</f>
        <v>67</v>
      </c>
      <c r="Y129" s="52" t="str">
        <f aca="false">IF(X129&gt;=75,"Hot",IF(X129&gt;=50,"Warm","Cold"))</f>
        <v>Warm</v>
      </c>
      <c r="Z129" s="52" t="str">
        <f aca="false">IF(Y129="Hot","Call within 5 min · senior agent · site-visit slot",IF(Y129="Warm","Call within 24h · WhatsApp drip · price sheet","Retargeting audience · email nurture · skip dial"))</f>
        <v>Call within 24h · WhatsApp drip · price sheet</v>
      </c>
    </row>
    <row r="130" customFormat="false" ht="15" hidden="false" customHeight="true" outlineLevel="0" collapsed="false">
      <c r="A130" s="49" t="str">
        <f aca="false">'3. Raw Leads'!A130</f>
        <v>L0129</v>
      </c>
      <c r="B130" s="49" t="str">
        <f aca="false">'3. Raw Leads'!C130</f>
        <v>Tanvir Hossain</v>
      </c>
      <c r="C130" s="49" t="str">
        <f aca="false">'3. Raw Leads'!D130</f>
        <v>01414491476</v>
      </c>
      <c r="D130" s="49" t="str">
        <f aca="false">'3. Raw Leads'!I130</f>
        <v>Bashundhara R/A</v>
      </c>
      <c r="E130" s="49" t="str">
        <f aca="false">'3. Raw Leads'!J130</f>
        <v>Skyline Heights – Bashundhara</v>
      </c>
      <c r="F130" s="49" t="str">
        <f aca="false">'3. Raw Leads'!K130</f>
        <v>60L–80L</v>
      </c>
      <c r="G130" s="51" t="n">
        <f aca="false">'3. Raw Leads'!L130</f>
        <v>6999999</v>
      </c>
      <c r="H130" s="49" t="str">
        <f aca="false">'3. Raw Leads'!R130</f>
        <v>Full (all fields)</v>
      </c>
      <c r="I130" s="55" t="n">
        <f aca="false">'3. Raw Leads'!S130</f>
        <v>0</v>
      </c>
      <c r="J130" s="49" t="n">
        <f aca="false">'3. Raw Leads'!T130</f>
        <v>1</v>
      </c>
      <c r="K130" s="49" t="n">
        <f aca="false">'3. Raw Leads'!U130</f>
        <v>0</v>
      </c>
      <c r="L130" s="49" t="str">
        <f aca="false">'3. Raw Leads'!V130</f>
        <v>No</v>
      </c>
      <c r="M130" s="49" t="n">
        <f aca="false">'3. Raw Leads'!W130</f>
        <v>1</v>
      </c>
      <c r="N130" s="49" t="str">
        <f aca="false">'3. Raw Leads'!X130</f>
        <v>Not interested</v>
      </c>
      <c r="O130" s="49" t="str">
        <f aca="false">'3. Raw Leads'!N130</f>
        <v>3–6 months</v>
      </c>
      <c r="P130" s="49" t="n">
        <f aca="false">IFERROR(VLOOKUP(F130,'10. Lookups'!$A$3:$B$9,2,FALSE()),5)</f>
        <v>18</v>
      </c>
      <c r="Q130" s="49" t="n">
        <f aca="false">IFERROR(VLOOKUP(D130,'10. Lookups'!$D$3:$E$12,2,FALSE()),3)</f>
        <v>15</v>
      </c>
      <c r="R130" s="49" t="n">
        <f aca="false">IFERROR(VLOOKUP(E130,'10. Lookups'!$G$3:$H$8,2,FALSE()),5)</f>
        <v>15</v>
      </c>
      <c r="S130" s="49" t="n">
        <f aca="false">IFERROR(VLOOKUP(H130,'10. Lookups'!$J$3:$K$6,2,FALSE()),1)+IF(I130&gt;=75,5,IF(I130&gt;=50,3,IF(I130&gt;=25,2,IF(I130&gt;0,1,0))))+MIN(4,J130*2)</f>
        <v>8</v>
      </c>
      <c r="T130" s="49" t="n">
        <f aca="false">IF(K130&lt;=1,5,IF(K130&lt;=3,4,IF(K130&lt;=7,2,IF(K130&lt;=14,1,0))))+IFERROR(VLOOKUP(L130,'10. Lookups'!$M$3:$N$6,2,FALSE()),1)</f>
        <v>6</v>
      </c>
      <c r="U130" s="49" t="n">
        <f aca="false">IFERROR(VLOOKUP(N130,'10. Lookups'!$P$3:$Q$11,2,FALSE()),3)</f>
        <v>1</v>
      </c>
      <c r="V130" s="49" t="n">
        <f aca="false">IFERROR(VLOOKUP(O130,'10. Lookups'!$S$3:$T$7,2,FALSE()),2)</f>
        <v>3</v>
      </c>
      <c r="W130" s="49" t="n">
        <f aca="false">MIN(100,P130+Q130+R130+S130+T130+U130+V130)</f>
        <v>66</v>
      </c>
      <c r="X130" s="56" t="n">
        <f aca="false">W130</f>
        <v>66</v>
      </c>
      <c r="Y130" s="49" t="str">
        <f aca="false">IF(X130&gt;=75,"Hot",IF(X130&gt;=50,"Warm","Cold"))</f>
        <v>Warm</v>
      </c>
      <c r="Z130" s="49" t="str">
        <f aca="false">IF(Y130="Hot","Call within 5 min · senior agent · site-visit slot",IF(Y130="Warm","Call within 24h · WhatsApp drip · price sheet","Retargeting audience · email nurture · skip dial"))</f>
        <v>Call within 24h · WhatsApp drip · price sheet</v>
      </c>
    </row>
    <row r="131" customFormat="false" ht="15" hidden="false" customHeight="true" outlineLevel="0" collapsed="false">
      <c r="A131" s="52" t="str">
        <f aca="false">'3. Raw Leads'!A131</f>
        <v>L0130</v>
      </c>
      <c r="B131" s="52" t="str">
        <f aca="false">'3. Raw Leads'!C131</f>
        <v>Nazmul Karim</v>
      </c>
      <c r="C131" s="52" t="str">
        <f aca="false">'3. Raw Leads'!D131</f>
        <v>01414353682</v>
      </c>
      <c r="D131" s="52" t="str">
        <f aca="false">'3. Raw Leads'!I131</f>
        <v>Bashundhara R/A</v>
      </c>
      <c r="E131" s="52" t="str">
        <f aca="false">'3. Raw Leads'!J131</f>
        <v>Banasree Bay</v>
      </c>
      <c r="F131" s="52" t="str">
        <f aca="false">'3. Raw Leads'!K131</f>
        <v>80L–1Cr</v>
      </c>
      <c r="G131" s="54" t="n">
        <f aca="false">'3. Raw Leads'!L131</f>
        <v>8999999</v>
      </c>
      <c r="H131" s="52" t="str">
        <f aca="false">'3. Raw Leads'!R131</f>
        <v>Most (≥75%)</v>
      </c>
      <c r="I131" s="57" t="n">
        <f aca="false">'3. Raw Leads'!S131</f>
        <v>100</v>
      </c>
      <c r="J131" s="52" t="n">
        <f aca="false">'3. Raw Leads'!T131</f>
        <v>1</v>
      </c>
      <c r="K131" s="52" t="n">
        <f aca="false">'3. Raw Leads'!U131</f>
        <v>2</v>
      </c>
      <c r="L131" s="52" t="str">
        <f aca="false">'3. Raw Leads'!V131</f>
        <v>Yes</v>
      </c>
      <c r="M131" s="52" t="n">
        <f aca="false">'3. Raw Leads'!W131</f>
        <v>1</v>
      </c>
      <c r="N131" s="52" t="str">
        <f aca="false">'3. Raw Leads'!X131</f>
        <v>Not picked up</v>
      </c>
      <c r="O131" s="52" t="str">
        <f aca="false">'3. Raw Leads'!N131</f>
        <v>1–3 months</v>
      </c>
      <c r="P131" s="52" t="n">
        <f aca="false">IFERROR(VLOOKUP(F131,'10. Lookups'!$A$3:$B$9,2,FALSE()),5)</f>
        <v>22</v>
      </c>
      <c r="Q131" s="52" t="n">
        <f aca="false">IFERROR(VLOOKUP(D131,'10. Lookups'!$D$3:$E$12,2,FALSE()),3)</f>
        <v>15</v>
      </c>
      <c r="R131" s="52" t="n">
        <f aca="false">IFERROR(VLOOKUP(E131,'10. Lookups'!$G$3:$H$8,2,FALSE()),5)</f>
        <v>15</v>
      </c>
      <c r="S131" s="52" t="n">
        <f aca="false">IFERROR(VLOOKUP(H131,'10. Lookups'!$J$3:$K$6,2,FALSE()),1)+IF(I131&gt;=75,5,IF(I131&gt;=50,3,IF(I131&gt;=25,2,IF(I131&gt;0,1,0))))+MIN(4,J131*2)</f>
        <v>11</v>
      </c>
      <c r="T131" s="52" t="n">
        <f aca="false">IF(K131&lt;=1,5,IF(K131&lt;=3,4,IF(K131&lt;=7,2,IF(K131&lt;=14,1,0))))+IFERROR(VLOOKUP(L131,'10. Lookups'!$M$3:$N$6,2,FALSE()),1)</f>
        <v>9</v>
      </c>
      <c r="U131" s="52" t="n">
        <f aca="false">IFERROR(VLOOKUP(N131,'10. Lookups'!$P$3:$Q$11,2,FALSE()),3)</f>
        <v>3</v>
      </c>
      <c r="V131" s="52" t="n">
        <f aca="false">IFERROR(VLOOKUP(O131,'10. Lookups'!$S$3:$T$7,2,FALSE()),2)</f>
        <v>4</v>
      </c>
      <c r="W131" s="52" t="n">
        <f aca="false">MIN(100,P131+Q131+R131+S131+T131+U131+V131)</f>
        <v>79</v>
      </c>
      <c r="X131" s="58" t="n">
        <f aca="false">W131</f>
        <v>79</v>
      </c>
      <c r="Y131" s="52" t="str">
        <f aca="false">IF(X131&gt;=75,"Hot",IF(X131&gt;=50,"Warm","Cold"))</f>
        <v>Hot</v>
      </c>
      <c r="Z131" s="52" t="str">
        <f aca="false">IF(Y131="Hot","Call within 5 min · senior agent · site-visit slot",IF(Y131="Warm","Call within 24h · WhatsApp drip · price sheet","Retargeting audience · email nurture · skip dial"))</f>
        <v>Call within 5 min · senior agent · site-visit slot</v>
      </c>
    </row>
    <row r="132" customFormat="false" ht="15" hidden="false" customHeight="true" outlineLevel="0" collapsed="false">
      <c r="A132" s="49" t="str">
        <f aca="false">'3. Raw Leads'!A132</f>
        <v>L0131</v>
      </c>
      <c r="B132" s="49" t="str">
        <f aca="false">'3. Raw Leads'!C132</f>
        <v>Maliha Khan</v>
      </c>
      <c r="C132" s="49" t="str">
        <f aca="false">'3. Raw Leads'!D132</f>
        <v>01735775949</v>
      </c>
      <c r="D132" s="49" t="str">
        <f aca="false">'3. Raw Leads'!I132</f>
        <v>Bashundhara R/A</v>
      </c>
      <c r="E132" s="49" t="str">
        <f aca="false">'3. Raw Leads'!J132</f>
        <v>Generic / Not Sure</v>
      </c>
      <c r="F132" s="49" t="str">
        <f aca="false">'3. Raw Leads'!K132</f>
        <v>1.25Cr–1.5Cr</v>
      </c>
      <c r="G132" s="51" t="n">
        <f aca="false">'3. Raw Leads'!L132</f>
        <v>13750000</v>
      </c>
      <c r="H132" s="49" t="str">
        <f aca="false">'3. Raw Leads'!R132</f>
        <v>Full (all fields)</v>
      </c>
      <c r="I132" s="55" t="n">
        <f aca="false">'3. Raw Leads'!S132</f>
        <v>75</v>
      </c>
      <c r="J132" s="49" t="n">
        <f aca="false">'3. Raw Leads'!T132</f>
        <v>0</v>
      </c>
      <c r="K132" s="49" t="n">
        <f aca="false">'3. Raw Leads'!U132</f>
        <v>1</v>
      </c>
      <c r="L132" s="49" t="str">
        <f aca="false">'3. Raw Leads'!V132</f>
        <v>Yes</v>
      </c>
      <c r="M132" s="49" t="n">
        <f aca="false">'3. Raw Leads'!W132</f>
        <v>3</v>
      </c>
      <c r="N132" s="49" t="str">
        <f aca="false">'3. Raw Leads'!X132</f>
        <v>Hot – callback scheduled</v>
      </c>
      <c r="O132" s="49" t="str">
        <f aca="false">'3. Raw Leads'!N132</f>
        <v>Just exploring</v>
      </c>
      <c r="P132" s="49" t="n">
        <f aca="false">IFERROR(VLOOKUP(F132,'10. Lookups'!$A$3:$B$9,2,FALSE()),5)</f>
        <v>23</v>
      </c>
      <c r="Q132" s="49" t="n">
        <f aca="false">IFERROR(VLOOKUP(D132,'10. Lookups'!$D$3:$E$12,2,FALSE()),3)</f>
        <v>15</v>
      </c>
      <c r="R132" s="49" t="n">
        <f aca="false">IFERROR(VLOOKUP(E132,'10. Lookups'!$G$3:$H$8,2,FALSE()),5)</f>
        <v>5</v>
      </c>
      <c r="S132" s="49" t="n">
        <f aca="false">IFERROR(VLOOKUP(H132,'10. Lookups'!$J$3:$K$6,2,FALSE()),1)+IF(I132&gt;=75,5,IF(I132&gt;=50,3,IF(I132&gt;=25,2,IF(I132&gt;0,1,0))))+MIN(4,J132*2)</f>
        <v>11</v>
      </c>
      <c r="T132" s="49" t="n">
        <f aca="false">IF(K132&lt;=1,5,IF(K132&lt;=3,4,IF(K132&lt;=7,2,IF(K132&lt;=14,1,0))))+IFERROR(VLOOKUP(L132,'10. Lookups'!$M$3:$N$6,2,FALSE()),1)</f>
        <v>10</v>
      </c>
      <c r="U132" s="49" t="n">
        <f aca="false">IFERROR(VLOOKUP(N132,'10. Lookups'!$P$3:$Q$11,2,FALSE()),3)</f>
        <v>13</v>
      </c>
      <c r="V132" s="49" t="n">
        <f aca="false">IFERROR(VLOOKUP(O132,'10. Lookups'!$S$3:$T$7,2,FALSE()),2)</f>
        <v>1</v>
      </c>
      <c r="W132" s="49" t="n">
        <f aca="false">MIN(100,P132+Q132+R132+S132+T132+U132+V132)</f>
        <v>78</v>
      </c>
      <c r="X132" s="56" t="n">
        <f aca="false">W132</f>
        <v>78</v>
      </c>
      <c r="Y132" s="49" t="str">
        <f aca="false">IF(X132&gt;=75,"Hot",IF(X132&gt;=50,"Warm","Cold"))</f>
        <v>Hot</v>
      </c>
      <c r="Z132" s="49" t="str">
        <f aca="false">IF(Y132="Hot","Call within 5 min · senior agent · site-visit slot",IF(Y132="Warm","Call within 24h · WhatsApp drip · price sheet","Retargeting audience · email nurture · skip dial"))</f>
        <v>Call within 5 min · senior agent · site-visit slot</v>
      </c>
    </row>
    <row r="133" customFormat="false" ht="15" hidden="false" customHeight="true" outlineLevel="0" collapsed="false">
      <c r="A133" s="52" t="str">
        <f aca="false">'3. Raw Leads'!A133</f>
        <v>L0132</v>
      </c>
      <c r="B133" s="52" t="str">
        <f aca="false">'3. Raw Leads'!C133</f>
        <v>Tanzila Chowdhury</v>
      </c>
      <c r="C133" s="52" t="str">
        <f aca="false">'3. Raw Leads'!D133</f>
        <v>01434110809</v>
      </c>
      <c r="D133" s="52" t="str">
        <f aca="false">'3. Raw Leads'!I133</f>
        <v>Bashundhara R/A</v>
      </c>
      <c r="E133" s="52" t="str">
        <f aca="false">'3. Raw Leads'!J133</f>
        <v>Aftab Garden Residence</v>
      </c>
      <c r="F133" s="52" t="str">
        <f aca="false">'3. Raw Leads'!K133</f>
        <v>60L–80L</v>
      </c>
      <c r="G133" s="54" t="n">
        <f aca="false">'3. Raw Leads'!L133</f>
        <v>6999999</v>
      </c>
      <c r="H133" s="52" t="str">
        <f aca="false">'3. Raw Leads'!R133</f>
        <v>Most (≥75%)</v>
      </c>
      <c r="I133" s="57" t="n">
        <f aca="false">'3. Raw Leads'!S133</f>
        <v>0</v>
      </c>
      <c r="J133" s="52" t="n">
        <f aca="false">'3. Raw Leads'!T133</f>
        <v>1</v>
      </c>
      <c r="K133" s="52" t="n">
        <f aca="false">'3. Raw Leads'!U133</f>
        <v>0</v>
      </c>
      <c r="L133" s="52" t="str">
        <f aca="false">'3. Raw Leads'!V133</f>
        <v>No</v>
      </c>
      <c r="M133" s="52" t="n">
        <f aca="false">'3. Raw Leads'!W133</f>
        <v>4</v>
      </c>
      <c r="N133" s="52" t="str">
        <f aca="false">'3. Raw Leads'!X133</f>
        <v>Not interested</v>
      </c>
      <c r="O133" s="52" t="str">
        <f aca="false">'3. Raw Leads'!N133</f>
        <v>Just exploring</v>
      </c>
      <c r="P133" s="52" t="n">
        <f aca="false">IFERROR(VLOOKUP(F133,'10. Lookups'!$A$3:$B$9,2,FALSE()),5)</f>
        <v>18</v>
      </c>
      <c r="Q133" s="52" t="n">
        <f aca="false">IFERROR(VLOOKUP(D133,'10. Lookups'!$D$3:$E$12,2,FALSE()),3)</f>
        <v>15</v>
      </c>
      <c r="R133" s="52" t="n">
        <f aca="false">IFERROR(VLOOKUP(E133,'10. Lookups'!$G$3:$H$8,2,FALSE()),5)</f>
        <v>15</v>
      </c>
      <c r="S133" s="52" t="n">
        <f aca="false">IFERROR(VLOOKUP(H133,'10. Lookups'!$J$3:$K$6,2,FALSE()),1)+IF(I133&gt;=75,5,IF(I133&gt;=50,3,IF(I133&gt;=25,2,IF(I133&gt;0,1,0))))+MIN(4,J133*2)</f>
        <v>6</v>
      </c>
      <c r="T133" s="52" t="n">
        <f aca="false">IF(K133&lt;=1,5,IF(K133&lt;=3,4,IF(K133&lt;=7,2,IF(K133&lt;=14,1,0))))+IFERROR(VLOOKUP(L133,'10. Lookups'!$M$3:$N$6,2,FALSE()),1)</f>
        <v>6</v>
      </c>
      <c r="U133" s="52" t="n">
        <f aca="false">IFERROR(VLOOKUP(N133,'10. Lookups'!$P$3:$Q$11,2,FALSE()),3)</f>
        <v>1</v>
      </c>
      <c r="V133" s="52" t="n">
        <f aca="false">IFERROR(VLOOKUP(O133,'10. Lookups'!$S$3:$T$7,2,FALSE()),2)</f>
        <v>1</v>
      </c>
      <c r="W133" s="52" t="n">
        <f aca="false">MIN(100,P133+Q133+R133+S133+T133+U133+V133)</f>
        <v>62</v>
      </c>
      <c r="X133" s="58" t="n">
        <f aca="false">W133</f>
        <v>62</v>
      </c>
      <c r="Y133" s="52" t="str">
        <f aca="false">IF(X133&gt;=75,"Hot",IF(X133&gt;=50,"Warm","Cold"))</f>
        <v>Warm</v>
      </c>
      <c r="Z133" s="52" t="str">
        <f aca="false">IF(Y133="Hot","Call within 5 min · senior agent · site-visit slot",IF(Y133="Warm","Call within 24h · WhatsApp drip · price sheet","Retargeting audience · email nurture · skip dial"))</f>
        <v>Call within 24h · WhatsApp drip · price sheet</v>
      </c>
    </row>
    <row r="134" customFormat="false" ht="15" hidden="false" customHeight="true" outlineLevel="0" collapsed="false">
      <c r="A134" s="49" t="str">
        <f aca="false">'3. Raw Leads'!A134</f>
        <v>L0133</v>
      </c>
      <c r="B134" s="49" t="str">
        <f aca="false">'3. Raw Leads'!C134</f>
        <v>Imran Sheikh</v>
      </c>
      <c r="C134" s="49" t="str">
        <f aca="false">'3. Raw Leads'!D134</f>
        <v>01882722992</v>
      </c>
      <c r="D134" s="49" t="str">
        <f aca="false">'3. Raw Leads'!I134</f>
        <v>Aftab Nagar</v>
      </c>
      <c r="E134" s="49" t="str">
        <f aca="false">'3. Raw Leads'!J134</f>
        <v>Uttara Greenview</v>
      </c>
      <c r="F134" s="49" t="str">
        <f aca="false">'3. Raw Leads'!K134</f>
        <v>1.25Cr–1.5Cr</v>
      </c>
      <c r="G134" s="51" t="n">
        <f aca="false">'3. Raw Leads'!L134</f>
        <v>13750000</v>
      </c>
      <c r="H134" s="49" t="str">
        <f aca="false">'3. Raw Leads'!R134</f>
        <v>Most (≥75%)</v>
      </c>
      <c r="I134" s="55" t="n">
        <f aca="false">'3. Raw Leads'!S134</f>
        <v>0</v>
      </c>
      <c r="J134" s="49" t="n">
        <f aca="false">'3. Raw Leads'!T134</f>
        <v>0</v>
      </c>
      <c r="K134" s="49" t="n">
        <f aca="false">'3. Raw Leads'!U134</f>
        <v>0</v>
      </c>
      <c r="L134" s="49" t="str">
        <f aca="false">'3. Raw Leads'!V134</f>
        <v>Yes</v>
      </c>
      <c r="M134" s="49" t="n">
        <f aca="false">'3. Raw Leads'!W134</f>
        <v>5</v>
      </c>
      <c r="N134" s="49" t="str">
        <f aca="false">'3. Raw Leads'!X134</f>
        <v>Already purchased elsewhere</v>
      </c>
      <c r="O134" s="49" t="str">
        <f aca="false">'3. Raw Leads'!N134</f>
        <v>3–6 months</v>
      </c>
      <c r="P134" s="49" t="n">
        <f aca="false">IFERROR(VLOOKUP(F134,'10. Lookups'!$A$3:$B$9,2,FALSE()),5)</f>
        <v>23</v>
      </c>
      <c r="Q134" s="49" t="n">
        <f aca="false">IFERROR(VLOOKUP(D134,'10. Lookups'!$D$3:$E$12,2,FALSE()),3)</f>
        <v>15</v>
      </c>
      <c r="R134" s="49" t="n">
        <f aca="false">IFERROR(VLOOKUP(E134,'10. Lookups'!$G$3:$H$8,2,FALSE()),5)</f>
        <v>15</v>
      </c>
      <c r="S134" s="49" t="n">
        <f aca="false">IFERROR(VLOOKUP(H134,'10. Lookups'!$J$3:$K$6,2,FALSE()),1)+IF(I134&gt;=75,5,IF(I134&gt;=50,3,IF(I134&gt;=25,2,IF(I134&gt;0,1,0))))+MIN(4,J134*2)</f>
        <v>4</v>
      </c>
      <c r="T134" s="49" t="n">
        <f aca="false">IF(K134&lt;=1,5,IF(K134&lt;=3,4,IF(K134&lt;=7,2,IF(K134&lt;=14,1,0))))+IFERROR(VLOOKUP(L134,'10. Lookups'!$M$3:$N$6,2,FALSE()),1)</f>
        <v>10</v>
      </c>
      <c r="U134" s="49" t="n">
        <f aca="false">IFERROR(VLOOKUP(N134,'10. Lookups'!$P$3:$Q$11,2,FALSE()),3)</f>
        <v>0</v>
      </c>
      <c r="V134" s="49" t="n">
        <f aca="false">IFERROR(VLOOKUP(O134,'10. Lookups'!$S$3:$T$7,2,FALSE()),2)</f>
        <v>3</v>
      </c>
      <c r="W134" s="49" t="n">
        <f aca="false">MIN(100,P134+Q134+R134+S134+T134+U134+V134)</f>
        <v>70</v>
      </c>
      <c r="X134" s="56" t="n">
        <f aca="false">W134</f>
        <v>70</v>
      </c>
      <c r="Y134" s="49" t="str">
        <f aca="false">IF(X134&gt;=75,"Hot",IF(X134&gt;=50,"Warm","Cold"))</f>
        <v>Warm</v>
      </c>
      <c r="Z134" s="49" t="str">
        <f aca="false">IF(Y134="Hot","Call within 5 min · senior agent · site-visit slot",IF(Y134="Warm","Call within 24h · WhatsApp drip · price sheet","Retargeting audience · email nurture · skip dial"))</f>
        <v>Call within 24h · WhatsApp drip · price sheet</v>
      </c>
    </row>
    <row r="135" customFormat="false" ht="15" hidden="false" customHeight="true" outlineLevel="0" collapsed="false">
      <c r="A135" s="52" t="str">
        <f aca="false">'3. Raw Leads'!A135</f>
        <v>L0134</v>
      </c>
      <c r="B135" s="52" t="str">
        <f aca="false">'3. Raw Leads'!C135</f>
        <v>Mahmud Pramanik</v>
      </c>
      <c r="C135" s="52" t="str">
        <f aca="false">'3. Raw Leads'!D135</f>
        <v>01866591846</v>
      </c>
      <c r="D135" s="52" t="str">
        <f aca="false">'3. Raw Leads'!I135</f>
        <v>Aftab Nagar</v>
      </c>
      <c r="E135" s="52" t="str">
        <f aca="false">'3. Raw Leads'!J135</f>
        <v>Aftab Garden Residence</v>
      </c>
      <c r="F135" s="52" t="str">
        <f aca="false">'3. Raw Leads'!K135</f>
        <v>60L–80L</v>
      </c>
      <c r="G135" s="54" t="n">
        <f aca="false">'3. Raw Leads'!L135</f>
        <v>6999999</v>
      </c>
      <c r="H135" s="52" t="str">
        <f aca="false">'3. Raw Leads'!R135</f>
        <v>Most (≥75%)</v>
      </c>
      <c r="I135" s="57" t="n">
        <f aca="false">'3. Raw Leads'!S135</f>
        <v>0</v>
      </c>
      <c r="J135" s="52" t="n">
        <f aca="false">'3. Raw Leads'!T135</f>
        <v>3</v>
      </c>
      <c r="K135" s="52" t="n">
        <f aca="false">'3. Raw Leads'!U135</f>
        <v>2</v>
      </c>
      <c r="L135" s="52" t="str">
        <f aca="false">'3. Raw Leads'!V135</f>
        <v>Yes</v>
      </c>
      <c r="M135" s="52" t="n">
        <f aca="false">'3. Raw Leads'!W135</f>
        <v>3</v>
      </c>
      <c r="N135" s="52" t="str">
        <f aca="false">'3. Raw Leads'!X135</f>
        <v>Not picked up</v>
      </c>
      <c r="O135" s="52" t="str">
        <f aca="false">'3. Raw Leads'!N135</f>
        <v>Just exploring</v>
      </c>
      <c r="P135" s="52" t="n">
        <f aca="false">IFERROR(VLOOKUP(F135,'10. Lookups'!$A$3:$B$9,2,FALSE()),5)</f>
        <v>18</v>
      </c>
      <c r="Q135" s="52" t="n">
        <f aca="false">IFERROR(VLOOKUP(D135,'10. Lookups'!$D$3:$E$12,2,FALSE()),3)</f>
        <v>15</v>
      </c>
      <c r="R135" s="52" t="n">
        <f aca="false">IFERROR(VLOOKUP(E135,'10. Lookups'!$G$3:$H$8,2,FALSE()),5)</f>
        <v>15</v>
      </c>
      <c r="S135" s="52" t="n">
        <f aca="false">IFERROR(VLOOKUP(H135,'10. Lookups'!$J$3:$K$6,2,FALSE()),1)+IF(I135&gt;=75,5,IF(I135&gt;=50,3,IF(I135&gt;=25,2,IF(I135&gt;0,1,0))))+MIN(4,J135*2)</f>
        <v>8</v>
      </c>
      <c r="T135" s="52" t="n">
        <f aca="false">IF(K135&lt;=1,5,IF(K135&lt;=3,4,IF(K135&lt;=7,2,IF(K135&lt;=14,1,0))))+IFERROR(VLOOKUP(L135,'10. Lookups'!$M$3:$N$6,2,FALSE()),1)</f>
        <v>9</v>
      </c>
      <c r="U135" s="52" t="n">
        <f aca="false">IFERROR(VLOOKUP(N135,'10. Lookups'!$P$3:$Q$11,2,FALSE()),3)</f>
        <v>3</v>
      </c>
      <c r="V135" s="52" t="n">
        <f aca="false">IFERROR(VLOOKUP(O135,'10. Lookups'!$S$3:$T$7,2,FALSE()),2)</f>
        <v>1</v>
      </c>
      <c r="W135" s="52" t="n">
        <f aca="false">MIN(100,P135+Q135+R135+S135+T135+U135+V135)</f>
        <v>69</v>
      </c>
      <c r="X135" s="58" t="n">
        <f aca="false">W135</f>
        <v>69</v>
      </c>
      <c r="Y135" s="52" t="str">
        <f aca="false">IF(X135&gt;=75,"Hot",IF(X135&gt;=50,"Warm","Cold"))</f>
        <v>Warm</v>
      </c>
      <c r="Z135" s="52" t="str">
        <f aca="false">IF(Y135="Hot","Call within 5 min · senior agent · site-visit slot",IF(Y135="Warm","Call within 24h · WhatsApp drip · price sheet","Retargeting audience · email nurture · skip dial"))</f>
        <v>Call within 24h · WhatsApp drip · price sheet</v>
      </c>
    </row>
    <row r="136" customFormat="false" ht="15" hidden="false" customHeight="true" outlineLevel="0" collapsed="false">
      <c r="A136" s="49" t="str">
        <f aca="false">'3. Raw Leads'!A136</f>
        <v>L0135</v>
      </c>
      <c r="B136" s="49" t="str">
        <f aca="false">'3. Raw Leads'!C136</f>
        <v>Ayesha Pramanik</v>
      </c>
      <c r="C136" s="49" t="str">
        <f aca="false">'3. Raw Leads'!D136</f>
        <v>01892603029</v>
      </c>
      <c r="D136" s="49" t="str">
        <f aca="false">'3. Raw Leads'!I136</f>
        <v>Mohammadpur</v>
      </c>
      <c r="E136" s="49" t="str">
        <f aca="false">'3. Raw Leads'!J136</f>
        <v>Skyline Heights – Bashundhara</v>
      </c>
      <c r="F136" s="49" t="str">
        <f aca="false">'3. Raw Leads'!K136</f>
        <v>1.25Cr–1.5Cr</v>
      </c>
      <c r="G136" s="51" t="n">
        <f aca="false">'3. Raw Leads'!L136</f>
        <v>13750000</v>
      </c>
      <c r="H136" s="49" t="str">
        <f aca="false">'3. Raw Leads'!R136</f>
        <v>Most (≥75%)</v>
      </c>
      <c r="I136" s="55" t="n">
        <f aca="false">'3. Raw Leads'!S136</f>
        <v>75</v>
      </c>
      <c r="J136" s="49" t="n">
        <f aca="false">'3. Raw Leads'!T136</f>
        <v>1</v>
      </c>
      <c r="K136" s="49" t="n">
        <f aca="false">'3. Raw Leads'!U136</f>
        <v>1</v>
      </c>
      <c r="L136" s="49" t="str">
        <f aca="false">'3. Raw Leads'!V136</f>
        <v>Read no reply</v>
      </c>
      <c r="M136" s="49" t="n">
        <f aca="false">'3. Raw Leads'!W136</f>
        <v>1</v>
      </c>
      <c r="N136" s="49" t="str">
        <f aca="false">'3. Raw Leads'!X136</f>
        <v>Not picked up</v>
      </c>
      <c r="O136" s="49" t="str">
        <f aca="false">'3. Raw Leads'!N136</f>
        <v>1–3 months</v>
      </c>
      <c r="P136" s="49" t="n">
        <f aca="false">IFERROR(VLOOKUP(F136,'10. Lookups'!$A$3:$B$9,2,FALSE()),5)</f>
        <v>23</v>
      </c>
      <c r="Q136" s="49" t="n">
        <f aca="false">IFERROR(VLOOKUP(D136,'10. Lookups'!$D$3:$E$12,2,FALSE()),3)</f>
        <v>8</v>
      </c>
      <c r="R136" s="49" t="n">
        <f aca="false">IFERROR(VLOOKUP(E136,'10. Lookups'!$G$3:$H$8,2,FALSE()),5)</f>
        <v>15</v>
      </c>
      <c r="S136" s="49" t="n">
        <f aca="false">IFERROR(VLOOKUP(H136,'10. Lookups'!$J$3:$K$6,2,FALSE()),1)+IF(I136&gt;=75,5,IF(I136&gt;=50,3,IF(I136&gt;=25,2,IF(I136&gt;0,1,0))))+MIN(4,J136*2)</f>
        <v>11</v>
      </c>
      <c r="T136" s="49" t="n">
        <f aca="false">IF(K136&lt;=1,5,IF(K136&lt;=3,4,IF(K136&lt;=7,2,IF(K136&lt;=14,1,0))))+IFERROR(VLOOKUP(L136,'10. Lookups'!$M$3:$N$6,2,FALSE()),1)</f>
        <v>8</v>
      </c>
      <c r="U136" s="49" t="n">
        <f aca="false">IFERROR(VLOOKUP(N136,'10. Lookups'!$P$3:$Q$11,2,FALSE()),3)</f>
        <v>3</v>
      </c>
      <c r="V136" s="49" t="n">
        <f aca="false">IFERROR(VLOOKUP(O136,'10. Lookups'!$S$3:$T$7,2,FALSE()),2)</f>
        <v>4</v>
      </c>
      <c r="W136" s="49" t="n">
        <f aca="false">MIN(100,P136+Q136+R136+S136+T136+U136+V136)</f>
        <v>72</v>
      </c>
      <c r="X136" s="56" t="n">
        <f aca="false">W136</f>
        <v>72</v>
      </c>
      <c r="Y136" s="49" t="str">
        <f aca="false">IF(X136&gt;=75,"Hot",IF(X136&gt;=50,"Warm","Cold"))</f>
        <v>Warm</v>
      </c>
      <c r="Z136" s="49" t="str">
        <f aca="false">IF(Y136="Hot","Call within 5 min · senior agent · site-visit slot",IF(Y136="Warm","Call within 24h · WhatsApp drip · price sheet","Retargeting audience · email nurture · skip dial"))</f>
        <v>Call within 24h · WhatsApp drip · price sheet</v>
      </c>
    </row>
    <row r="137" customFormat="false" ht="15" hidden="false" customHeight="true" outlineLevel="0" collapsed="false">
      <c r="A137" s="52" t="str">
        <f aca="false">'3. Raw Leads'!A137</f>
        <v>L0136</v>
      </c>
      <c r="B137" s="52" t="str">
        <f aca="false">'3. Raw Leads'!C137</f>
        <v>Tausif Akond</v>
      </c>
      <c r="C137" s="52" t="str">
        <f aca="false">'3. Raw Leads'!D137</f>
        <v>01692984257</v>
      </c>
      <c r="D137" s="52" t="str">
        <f aca="false">'3. Raw Leads'!I137</f>
        <v>Bashundhara R/A</v>
      </c>
      <c r="E137" s="52" t="str">
        <f aca="false">'3. Raw Leads'!J137</f>
        <v>Generic / Not Sure</v>
      </c>
      <c r="F137" s="52" t="str">
        <f aca="false">'3. Raw Leads'!K137</f>
        <v>60L–80L</v>
      </c>
      <c r="G137" s="54" t="n">
        <f aca="false">'3. Raw Leads'!L137</f>
        <v>6999999</v>
      </c>
      <c r="H137" s="52" t="str">
        <f aca="false">'3. Raw Leads'!R137</f>
        <v>Minimal (&lt;50%)</v>
      </c>
      <c r="I137" s="57" t="n">
        <f aca="false">'3. Raw Leads'!S137</f>
        <v>0</v>
      </c>
      <c r="J137" s="52" t="n">
        <f aca="false">'3. Raw Leads'!T137</f>
        <v>1</v>
      </c>
      <c r="K137" s="52" t="n">
        <f aca="false">'3. Raw Leads'!U137</f>
        <v>2</v>
      </c>
      <c r="L137" s="52" t="str">
        <f aca="false">'3. Raw Leads'!V137</f>
        <v>Read no reply</v>
      </c>
      <c r="M137" s="52" t="n">
        <f aca="false">'3. Raw Leads'!W137</f>
        <v>1</v>
      </c>
      <c r="N137" s="52" t="str">
        <f aca="false">'3. Raw Leads'!X137</f>
        <v>Needs info – follow up</v>
      </c>
      <c r="O137" s="52" t="str">
        <f aca="false">'3. Raw Leads'!N137</f>
        <v>Just exploring</v>
      </c>
      <c r="P137" s="52" t="n">
        <f aca="false">IFERROR(VLOOKUP(F137,'10. Lookups'!$A$3:$B$9,2,FALSE()),5)</f>
        <v>18</v>
      </c>
      <c r="Q137" s="52" t="n">
        <f aca="false">IFERROR(VLOOKUP(D137,'10. Lookups'!$D$3:$E$12,2,FALSE()),3)</f>
        <v>15</v>
      </c>
      <c r="R137" s="52" t="n">
        <f aca="false">IFERROR(VLOOKUP(E137,'10. Lookups'!$G$3:$H$8,2,FALSE()),5)</f>
        <v>5</v>
      </c>
      <c r="S137" s="52" t="n">
        <f aca="false">IFERROR(VLOOKUP(H137,'10. Lookups'!$J$3:$K$6,2,FALSE()),1)+IF(I137&gt;=75,5,IF(I137&gt;=50,3,IF(I137&gt;=25,2,IF(I137&gt;0,1,0))))+MIN(4,J137*2)</f>
        <v>3</v>
      </c>
      <c r="T137" s="52" t="n">
        <f aca="false">IF(K137&lt;=1,5,IF(K137&lt;=3,4,IF(K137&lt;=7,2,IF(K137&lt;=14,1,0))))+IFERROR(VLOOKUP(L137,'10. Lookups'!$M$3:$N$6,2,FALSE()),1)</f>
        <v>7</v>
      </c>
      <c r="U137" s="52" t="n">
        <f aca="false">IFERROR(VLOOKUP(N137,'10. Lookups'!$P$3:$Q$11,2,FALSE()),3)</f>
        <v>7</v>
      </c>
      <c r="V137" s="52" t="n">
        <f aca="false">IFERROR(VLOOKUP(O137,'10. Lookups'!$S$3:$T$7,2,FALSE()),2)</f>
        <v>1</v>
      </c>
      <c r="W137" s="52" t="n">
        <f aca="false">MIN(100,P137+Q137+R137+S137+T137+U137+V137)</f>
        <v>56</v>
      </c>
      <c r="X137" s="58" t="n">
        <f aca="false">W137</f>
        <v>56</v>
      </c>
      <c r="Y137" s="52" t="str">
        <f aca="false">IF(X137&gt;=75,"Hot",IF(X137&gt;=50,"Warm","Cold"))</f>
        <v>Warm</v>
      </c>
      <c r="Z137" s="52" t="str">
        <f aca="false">IF(Y137="Hot","Call within 5 min · senior agent · site-visit slot",IF(Y137="Warm","Call within 24h · WhatsApp drip · price sheet","Retargeting audience · email nurture · skip dial"))</f>
        <v>Call within 24h · WhatsApp drip · price sheet</v>
      </c>
    </row>
    <row r="138" customFormat="false" ht="15" hidden="false" customHeight="true" outlineLevel="0" collapsed="false">
      <c r="A138" s="49" t="str">
        <f aca="false">'3. Raw Leads'!A138</f>
        <v>L0137</v>
      </c>
      <c r="B138" s="49" t="str">
        <f aca="false">'3. Raw Leads'!C138</f>
        <v>Faisal Khan</v>
      </c>
      <c r="C138" s="49" t="str">
        <f aca="false">'3. Raw Leads'!D138</f>
        <v>01568650863</v>
      </c>
      <c r="D138" s="49" t="str">
        <f aca="false">'3. Raw Leads'!I138</f>
        <v>Bashundhara R/A</v>
      </c>
      <c r="E138" s="49" t="str">
        <f aca="false">'3. Raw Leads'!J138</f>
        <v>Generic / Not Sure</v>
      </c>
      <c r="F138" s="49" t="str">
        <f aca="false">'3. Raw Leads'!K138</f>
        <v>80L–1Cr</v>
      </c>
      <c r="G138" s="51" t="n">
        <f aca="false">'3. Raw Leads'!L138</f>
        <v>8999999</v>
      </c>
      <c r="H138" s="49" t="str">
        <f aca="false">'3. Raw Leads'!R138</f>
        <v>Most (≥75%)</v>
      </c>
      <c r="I138" s="55" t="n">
        <f aca="false">'3. Raw Leads'!S138</f>
        <v>75</v>
      </c>
      <c r="J138" s="49" t="n">
        <f aca="false">'3. Raw Leads'!T138</f>
        <v>0</v>
      </c>
      <c r="K138" s="49" t="n">
        <f aca="false">'3. Raw Leads'!U138</f>
        <v>3</v>
      </c>
      <c r="L138" s="49" t="str">
        <f aca="false">'3. Raw Leads'!V138</f>
        <v>N/A</v>
      </c>
      <c r="M138" s="49" t="n">
        <f aca="false">'3. Raw Leads'!W138</f>
        <v>2</v>
      </c>
      <c r="N138" s="49" t="str">
        <f aca="false">'3. Raw Leads'!X138</f>
        <v>Site visit confirmed</v>
      </c>
      <c r="O138" s="49" t="str">
        <f aca="false">'3. Raw Leads'!N138</f>
        <v>6–12 months</v>
      </c>
      <c r="P138" s="49" t="n">
        <f aca="false">IFERROR(VLOOKUP(F138,'10. Lookups'!$A$3:$B$9,2,FALSE()),5)</f>
        <v>22</v>
      </c>
      <c r="Q138" s="49" t="n">
        <f aca="false">IFERROR(VLOOKUP(D138,'10. Lookups'!$D$3:$E$12,2,FALSE()),3)</f>
        <v>15</v>
      </c>
      <c r="R138" s="49" t="n">
        <f aca="false">IFERROR(VLOOKUP(E138,'10. Lookups'!$G$3:$H$8,2,FALSE()),5)</f>
        <v>5</v>
      </c>
      <c r="S138" s="49" t="n">
        <f aca="false">IFERROR(VLOOKUP(H138,'10. Lookups'!$J$3:$K$6,2,FALSE()),1)+IF(I138&gt;=75,5,IF(I138&gt;=50,3,IF(I138&gt;=25,2,IF(I138&gt;0,1,0))))+MIN(4,J138*2)</f>
        <v>9</v>
      </c>
      <c r="T138" s="49" t="n">
        <f aca="false">IF(K138&lt;=1,5,IF(K138&lt;=3,4,IF(K138&lt;=7,2,IF(K138&lt;=14,1,0))))+IFERROR(VLOOKUP(L138,'10. Lookups'!$M$3:$N$6,2,FALSE()),1)</f>
        <v>6</v>
      </c>
      <c r="U138" s="49" t="n">
        <f aca="false">IFERROR(VLOOKUP(N138,'10. Lookups'!$P$3:$Q$11,2,FALSE()),3)</f>
        <v>15</v>
      </c>
      <c r="V138" s="49" t="n">
        <f aca="false">IFERROR(VLOOKUP(O138,'10. Lookups'!$S$3:$T$7,2,FALSE()),2)</f>
        <v>2</v>
      </c>
      <c r="W138" s="49" t="n">
        <f aca="false">MIN(100,P138+Q138+R138+S138+T138+U138+V138)</f>
        <v>74</v>
      </c>
      <c r="X138" s="56" t="n">
        <f aca="false">W138</f>
        <v>74</v>
      </c>
      <c r="Y138" s="49" t="str">
        <f aca="false">IF(X138&gt;=75,"Hot",IF(X138&gt;=50,"Warm","Cold"))</f>
        <v>Warm</v>
      </c>
      <c r="Z138" s="49" t="str">
        <f aca="false">IF(Y138="Hot","Call within 5 min · senior agent · site-visit slot",IF(Y138="Warm","Call within 24h · WhatsApp drip · price sheet","Retargeting audience · email nurture · skip dial"))</f>
        <v>Call within 24h · WhatsApp drip · price sheet</v>
      </c>
    </row>
    <row r="139" customFormat="false" ht="15" hidden="false" customHeight="true" outlineLevel="0" collapsed="false">
      <c r="A139" s="52" t="str">
        <f aca="false">'3. Raw Leads'!A139</f>
        <v>L0138</v>
      </c>
      <c r="B139" s="52" t="str">
        <f aca="false">'3. Raw Leads'!C139</f>
        <v>Shariar Akond</v>
      </c>
      <c r="C139" s="52" t="str">
        <f aca="false">'3. Raw Leads'!D139</f>
        <v>01726944869</v>
      </c>
      <c r="D139" s="52" t="str">
        <f aca="false">'3. Raw Leads'!I139</f>
        <v>Bashundhara R/A</v>
      </c>
      <c r="E139" s="52" t="str">
        <f aca="false">'3. Raw Leads'!J139</f>
        <v>Mirpur DOHS Premier</v>
      </c>
      <c r="F139" s="52" t="str">
        <f aca="false">'3. Raw Leads'!K139</f>
        <v>60L–80L</v>
      </c>
      <c r="G139" s="54" t="n">
        <f aca="false">'3. Raw Leads'!L139</f>
        <v>6999999</v>
      </c>
      <c r="H139" s="52" t="str">
        <f aca="false">'3. Raw Leads'!R139</f>
        <v>Partial (50–75%)</v>
      </c>
      <c r="I139" s="57" t="n">
        <f aca="false">'3. Raw Leads'!S139</f>
        <v>50</v>
      </c>
      <c r="J139" s="52" t="n">
        <f aca="false">'3. Raw Leads'!T139</f>
        <v>0</v>
      </c>
      <c r="K139" s="52" t="n">
        <f aca="false">'3. Raw Leads'!U139</f>
        <v>0</v>
      </c>
      <c r="L139" s="52" t="str">
        <f aca="false">'3. Raw Leads'!V139</f>
        <v>No</v>
      </c>
      <c r="M139" s="52" t="n">
        <f aca="false">'3. Raw Leads'!W139</f>
        <v>3</v>
      </c>
      <c r="N139" s="52" t="str">
        <f aca="false">'3. Raw Leads'!X139</f>
        <v>Needs info – follow up</v>
      </c>
      <c r="O139" s="52" t="str">
        <f aca="false">'3. Raw Leads'!N139</f>
        <v>3–6 months</v>
      </c>
      <c r="P139" s="52" t="n">
        <f aca="false">IFERROR(VLOOKUP(F139,'10. Lookups'!$A$3:$B$9,2,FALSE()),5)</f>
        <v>18</v>
      </c>
      <c r="Q139" s="52" t="n">
        <f aca="false">IFERROR(VLOOKUP(D139,'10. Lookups'!$D$3:$E$12,2,FALSE()),3)</f>
        <v>15</v>
      </c>
      <c r="R139" s="52" t="n">
        <f aca="false">IFERROR(VLOOKUP(E139,'10. Lookups'!$G$3:$H$8,2,FALSE()),5)</f>
        <v>15</v>
      </c>
      <c r="S139" s="52" t="n">
        <f aca="false">IFERROR(VLOOKUP(H139,'10. Lookups'!$J$3:$K$6,2,FALSE()),1)+IF(I139&gt;=75,5,IF(I139&gt;=50,3,IF(I139&gt;=25,2,IF(I139&gt;0,1,0))))+MIN(4,J139*2)</f>
        <v>5</v>
      </c>
      <c r="T139" s="52" t="n">
        <f aca="false">IF(K139&lt;=1,5,IF(K139&lt;=3,4,IF(K139&lt;=7,2,IF(K139&lt;=14,1,0))))+IFERROR(VLOOKUP(L139,'10. Lookups'!$M$3:$N$6,2,FALSE()),1)</f>
        <v>6</v>
      </c>
      <c r="U139" s="52" t="n">
        <f aca="false">IFERROR(VLOOKUP(N139,'10. Lookups'!$P$3:$Q$11,2,FALSE()),3)</f>
        <v>7</v>
      </c>
      <c r="V139" s="52" t="n">
        <f aca="false">IFERROR(VLOOKUP(O139,'10. Lookups'!$S$3:$T$7,2,FALSE()),2)</f>
        <v>3</v>
      </c>
      <c r="W139" s="52" t="n">
        <f aca="false">MIN(100,P139+Q139+R139+S139+T139+U139+V139)</f>
        <v>69</v>
      </c>
      <c r="X139" s="58" t="n">
        <f aca="false">W139</f>
        <v>69</v>
      </c>
      <c r="Y139" s="52" t="str">
        <f aca="false">IF(X139&gt;=75,"Hot",IF(X139&gt;=50,"Warm","Cold"))</f>
        <v>Warm</v>
      </c>
      <c r="Z139" s="52" t="str">
        <f aca="false">IF(Y139="Hot","Call within 5 min · senior agent · site-visit slot",IF(Y139="Warm","Call within 24h · WhatsApp drip · price sheet","Retargeting audience · email nurture · skip dial"))</f>
        <v>Call within 24h · WhatsApp drip · price sheet</v>
      </c>
    </row>
    <row r="140" customFormat="false" ht="15" hidden="false" customHeight="true" outlineLevel="0" collapsed="false">
      <c r="A140" s="49" t="str">
        <f aca="false">'3. Raw Leads'!A140</f>
        <v>L0139</v>
      </c>
      <c r="B140" s="49" t="str">
        <f aca="false">'3. Raw Leads'!C140</f>
        <v>Rumman Hasan</v>
      </c>
      <c r="C140" s="49" t="str">
        <f aca="false">'3. Raw Leads'!D140</f>
        <v>01658902601</v>
      </c>
      <c r="D140" s="49" t="str">
        <f aca="false">'3. Raw Leads'!I140</f>
        <v>Mirpur DOHS</v>
      </c>
      <c r="E140" s="49" t="str">
        <f aca="false">'3. Raw Leads'!J140</f>
        <v>Mirpur DOHS Premier</v>
      </c>
      <c r="F140" s="49" t="str">
        <f aca="false">'3. Raw Leads'!K140</f>
        <v>1.25Cr–1.5Cr</v>
      </c>
      <c r="G140" s="51" t="n">
        <f aca="false">'3. Raw Leads'!L140</f>
        <v>13750000</v>
      </c>
      <c r="H140" s="49" t="str">
        <f aca="false">'3. Raw Leads'!R140</f>
        <v>Partial (50–75%)</v>
      </c>
      <c r="I140" s="55" t="n">
        <f aca="false">'3. Raw Leads'!S140</f>
        <v>50</v>
      </c>
      <c r="J140" s="49" t="n">
        <f aca="false">'3. Raw Leads'!T140</f>
        <v>1</v>
      </c>
      <c r="K140" s="49" t="n">
        <f aca="false">'3. Raw Leads'!U140</f>
        <v>1</v>
      </c>
      <c r="L140" s="49" t="str">
        <f aca="false">'3. Raw Leads'!V140</f>
        <v>No</v>
      </c>
      <c r="M140" s="49" t="n">
        <f aca="false">'3. Raw Leads'!W140</f>
        <v>1</v>
      </c>
      <c r="N140" s="49" t="str">
        <f aca="false">'3. Raw Leads'!X140</f>
        <v>Interested – evaluating</v>
      </c>
      <c r="O140" s="49" t="str">
        <f aca="false">'3. Raw Leads'!N140</f>
        <v>1–3 months</v>
      </c>
      <c r="P140" s="49" t="n">
        <f aca="false">IFERROR(VLOOKUP(F140,'10. Lookups'!$A$3:$B$9,2,FALSE()),5)</f>
        <v>23</v>
      </c>
      <c r="Q140" s="49" t="n">
        <f aca="false">IFERROR(VLOOKUP(D140,'10. Lookups'!$D$3:$E$12,2,FALSE()),3)</f>
        <v>15</v>
      </c>
      <c r="R140" s="49" t="n">
        <f aca="false">IFERROR(VLOOKUP(E140,'10. Lookups'!$G$3:$H$8,2,FALSE()),5)</f>
        <v>15</v>
      </c>
      <c r="S140" s="49" t="n">
        <f aca="false">IFERROR(VLOOKUP(H140,'10. Lookups'!$J$3:$K$6,2,FALSE()),1)+IF(I140&gt;=75,5,IF(I140&gt;=50,3,IF(I140&gt;=25,2,IF(I140&gt;0,1,0))))+MIN(4,J140*2)</f>
        <v>7</v>
      </c>
      <c r="T140" s="49" t="n">
        <f aca="false">IF(K140&lt;=1,5,IF(K140&lt;=3,4,IF(K140&lt;=7,2,IF(K140&lt;=14,1,0))))+IFERROR(VLOOKUP(L140,'10. Lookups'!$M$3:$N$6,2,FALSE()),1)</f>
        <v>6</v>
      </c>
      <c r="U140" s="49" t="n">
        <f aca="false">IFERROR(VLOOKUP(N140,'10. Lookups'!$P$3:$Q$11,2,FALSE()),3)</f>
        <v>10</v>
      </c>
      <c r="V140" s="49" t="n">
        <f aca="false">IFERROR(VLOOKUP(O140,'10. Lookups'!$S$3:$T$7,2,FALSE()),2)</f>
        <v>4</v>
      </c>
      <c r="W140" s="49" t="n">
        <f aca="false">MIN(100,P140+Q140+R140+S140+T140+U140+V140)</f>
        <v>80</v>
      </c>
      <c r="X140" s="56" t="n">
        <f aca="false">W140</f>
        <v>80</v>
      </c>
      <c r="Y140" s="49" t="str">
        <f aca="false">IF(X140&gt;=75,"Hot",IF(X140&gt;=50,"Warm","Cold"))</f>
        <v>Hot</v>
      </c>
      <c r="Z140" s="49" t="str">
        <f aca="false">IF(Y140="Hot","Call within 5 min · senior agent · site-visit slot",IF(Y140="Warm","Call within 24h · WhatsApp drip · price sheet","Retargeting audience · email nurture · skip dial"))</f>
        <v>Call within 5 min · senior agent · site-visit slot</v>
      </c>
    </row>
    <row r="141" customFormat="false" ht="15" hidden="false" customHeight="true" outlineLevel="0" collapsed="false">
      <c r="A141" s="52" t="str">
        <f aca="false">'3. Raw Leads'!A141</f>
        <v>L0140</v>
      </c>
      <c r="B141" s="52" t="str">
        <f aca="false">'3. Raw Leads'!C141</f>
        <v>Tanvir Mahmud</v>
      </c>
      <c r="C141" s="52" t="str">
        <f aca="false">'3. Raw Leads'!D141</f>
        <v>01698839205</v>
      </c>
      <c r="D141" s="52" t="str">
        <f aca="false">'3. Raw Leads'!I141</f>
        <v>Aftab Nagar</v>
      </c>
      <c r="E141" s="52" t="str">
        <f aca="false">'3. Raw Leads'!J141</f>
        <v>Skyline Heights – Bashundhara</v>
      </c>
      <c r="F141" s="52" t="str">
        <f aca="false">'3. Raw Leads'!K141</f>
        <v>Under 60L</v>
      </c>
      <c r="G141" s="54" t="n">
        <f aca="false">'3. Raw Leads'!L141</f>
        <v>4499999</v>
      </c>
      <c r="H141" s="52" t="str">
        <f aca="false">'3. Raw Leads'!R141</f>
        <v>Partial (50–75%)</v>
      </c>
      <c r="I141" s="57" t="n">
        <f aca="false">'3. Raw Leads'!S141</f>
        <v>50</v>
      </c>
      <c r="J141" s="52" t="n">
        <f aca="false">'3. Raw Leads'!T141</f>
        <v>0</v>
      </c>
      <c r="K141" s="52" t="n">
        <f aca="false">'3. Raw Leads'!U141</f>
        <v>1</v>
      </c>
      <c r="L141" s="52" t="str">
        <f aca="false">'3. Raw Leads'!V141</f>
        <v>No</v>
      </c>
      <c r="M141" s="52" t="n">
        <f aca="false">'3. Raw Leads'!W141</f>
        <v>3</v>
      </c>
      <c r="N141" s="52" t="str">
        <f aca="false">'3. Raw Leads'!X141</f>
        <v>Interested – evaluating</v>
      </c>
      <c r="O141" s="52" t="str">
        <f aca="false">'3. Raw Leads'!N141</f>
        <v>6–12 months</v>
      </c>
      <c r="P141" s="52" t="n">
        <f aca="false">IFERROR(VLOOKUP(F141,'10. Lookups'!$A$3:$B$9,2,FALSE()),5)</f>
        <v>8</v>
      </c>
      <c r="Q141" s="52" t="n">
        <f aca="false">IFERROR(VLOOKUP(D141,'10. Lookups'!$D$3:$E$12,2,FALSE()),3)</f>
        <v>15</v>
      </c>
      <c r="R141" s="52" t="n">
        <f aca="false">IFERROR(VLOOKUP(E141,'10. Lookups'!$G$3:$H$8,2,FALSE()),5)</f>
        <v>15</v>
      </c>
      <c r="S141" s="52" t="n">
        <f aca="false">IFERROR(VLOOKUP(H141,'10. Lookups'!$J$3:$K$6,2,FALSE()),1)+IF(I141&gt;=75,5,IF(I141&gt;=50,3,IF(I141&gt;=25,2,IF(I141&gt;0,1,0))))+MIN(4,J141*2)</f>
        <v>5</v>
      </c>
      <c r="T141" s="52" t="n">
        <f aca="false">IF(K141&lt;=1,5,IF(K141&lt;=3,4,IF(K141&lt;=7,2,IF(K141&lt;=14,1,0))))+IFERROR(VLOOKUP(L141,'10. Lookups'!$M$3:$N$6,2,FALSE()),1)</f>
        <v>6</v>
      </c>
      <c r="U141" s="52" t="n">
        <f aca="false">IFERROR(VLOOKUP(N141,'10. Lookups'!$P$3:$Q$11,2,FALSE()),3)</f>
        <v>10</v>
      </c>
      <c r="V141" s="52" t="n">
        <f aca="false">IFERROR(VLOOKUP(O141,'10. Lookups'!$S$3:$T$7,2,FALSE()),2)</f>
        <v>2</v>
      </c>
      <c r="W141" s="52" t="n">
        <f aca="false">MIN(100,P141+Q141+R141+S141+T141+U141+V141)</f>
        <v>61</v>
      </c>
      <c r="X141" s="58" t="n">
        <f aca="false">W141</f>
        <v>61</v>
      </c>
      <c r="Y141" s="52" t="str">
        <f aca="false">IF(X141&gt;=75,"Hot",IF(X141&gt;=50,"Warm","Cold"))</f>
        <v>Warm</v>
      </c>
      <c r="Z141" s="52" t="str">
        <f aca="false">IF(Y141="Hot","Call within 5 min · senior agent · site-visit slot",IF(Y141="Warm","Call within 24h · WhatsApp drip · price sheet","Retargeting audience · email nurture · skip dial"))</f>
        <v>Call within 24h · WhatsApp drip · price sheet</v>
      </c>
    </row>
    <row r="142" customFormat="false" ht="15" hidden="false" customHeight="true" outlineLevel="0" collapsed="false">
      <c r="A142" s="49" t="str">
        <f aca="false">'3. Raw Leads'!A142</f>
        <v>L0141</v>
      </c>
      <c r="B142" s="49" t="str">
        <f aca="false">'3. Raw Leads'!C142</f>
        <v>Arif Siddique</v>
      </c>
      <c r="C142" s="49" t="str">
        <f aca="false">'3. Raw Leads'!D142</f>
        <v>01868181845</v>
      </c>
      <c r="D142" s="49" t="str">
        <f aca="false">'3. Raw Leads'!I142</f>
        <v>Aftab Nagar</v>
      </c>
      <c r="E142" s="49" t="str">
        <f aca="false">'3. Raw Leads'!J142</f>
        <v>Uttara Greenview</v>
      </c>
      <c r="F142" s="49" t="str">
        <f aca="false">'3. Raw Leads'!K142</f>
        <v>80L–1Cr</v>
      </c>
      <c r="G142" s="51" t="n">
        <f aca="false">'3. Raw Leads'!L142</f>
        <v>8999999</v>
      </c>
      <c r="H142" s="49" t="str">
        <f aca="false">'3. Raw Leads'!R142</f>
        <v>Full (all fields)</v>
      </c>
      <c r="I142" s="55" t="n">
        <f aca="false">'3. Raw Leads'!S142</f>
        <v>100</v>
      </c>
      <c r="J142" s="49" t="n">
        <f aca="false">'3. Raw Leads'!T142</f>
        <v>0</v>
      </c>
      <c r="K142" s="49" t="n">
        <f aca="false">'3. Raw Leads'!U142</f>
        <v>2</v>
      </c>
      <c r="L142" s="49" t="str">
        <f aca="false">'3. Raw Leads'!V142</f>
        <v>Yes</v>
      </c>
      <c r="M142" s="49" t="n">
        <f aca="false">'3. Raw Leads'!W142</f>
        <v>4</v>
      </c>
      <c r="N142" s="49" t="str">
        <f aca="false">'3. Raw Leads'!X142</f>
        <v>Not picked up</v>
      </c>
      <c r="O142" s="49" t="str">
        <f aca="false">'3. Raw Leads'!N142</f>
        <v>Within 1 month</v>
      </c>
      <c r="P142" s="49" t="n">
        <f aca="false">IFERROR(VLOOKUP(F142,'10. Lookups'!$A$3:$B$9,2,FALSE()),5)</f>
        <v>22</v>
      </c>
      <c r="Q142" s="49" t="n">
        <f aca="false">IFERROR(VLOOKUP(D142,'10. Lookups'!$D$3:$E$12,2,FALSE()),3)</f>
        <v>15</v>
      </c>
      <c r="R142" s="49" t="n">
        <f aca="false">IFERROR(VLOOKUP(E142,'10. Lookups'!$G$3:$H$8,2,FALSE()),5)</f>
        <v>15</v>
      </c>
      <c r="S142" s="49" t="n">
        <f aca="false">IFERROR(VLOOKUP(H142,'10. Lookups'!$J$3:$K$6,2,FALSE()),1)+IF(I142&gt;=75,5,IF(I142&gt;=50,3,IF(I142&gt;=25,2,IF(I142&gt;0,1,0))))+MIN(4,J142*2)</f>
        <v>11</v>
      </c>
      <c r="T142" s="49" t="n">
        <f aca="false">IF(K142&lt;=1,5,IF(K142&lt;=3,4,IF(K142&lt;=7,2,IF(K142&lt;=14,1,0))))+IFERROR(VLOOKUP(L142,'10. Lookups'!$M$3:$N$6,2,FALSE()),1)</f>
        <v>9</v>
      </c>
      <c r="U142" s="49" t="n">
        <f aca="false">IFERROR(VLOOKUP(N142,'10. Lookups'!$P$3:$Q$11,2,FALSE()),3)</f>
        <v>3</v>
      </c>
      <c r="V142" s="49" t="n">
        <f aca="false">IFERROR(VLOOKUP(O142,'10. Lookups'!$S$3:$T$7,2,FALSE()),2)</f>
        <v>5</v>
      </c>
      <c r="W142" s="49" t="n">
        <f aca="false">MIN(100,P142+Q142+R142+S142+T142+U142+V142)</f>
        <v>80</v>
      </c>
      <c r="X142" s="56" t="n">
        <f aca="false">W142</f>
        <v>80</v>
      </c>
      <c r="Y142" s="49" t="str">
        <f aca="false">IF(X142&gt;=75,"Hot",IF(X142&gt;=50,"Warm","Cold"))</f>
        <v>Hot</v>
      </c>
      <c r="Z142" s="49" t="str">
        <f aca="false">IF(Y142="Hot","Call within 5 min · senior agent · site-visit slot",IF(Y142="Warm","Call within 24h · WhatsApp drip · price sheet","Retargeting audience · email nurture · skip dial"))</f>
        <v>Call within 5 min · senior agent · site-visit slot</v>
      </c>
    </row>
    <row r="143" customFormat="false" ht="15" hidden="false" customHeight="true" outlineLevel="0" collapsed="false">
      <c r="A143" s="52" t="str">
        <f aca="false">'3. Raw Leads'!A143</f>
        <v>L0142</v>
      </c>
      <c r="B143" s="52" t="str">
        <f aca="false">'3. Raw Leads'!C143</f>
        <v>Nazmul Akond</v>
      </c>
      <c r="C143" s="52" t="str">
        <f aca="false">'3. Raw Leads'!D143</f>
        <v>01988043416</v>
      </c>
      <c r="D143" s="52" t="str">
        <f aca="false">'3. Raw Leads'!I143</f>
        <v>Aftab Nagar</v>
      </c>
      <c r="E143" s="52" t="str">
        <f aca="false">'3. Raw Leads'!J143</f>
        <v>Mirpur DOHS Premier</v>
      </c>
      <c r="F143" s="52" t="str">
        <f aca="false">'3. Raw Leads'!K143</f>
        <v>80L–1Cr</v>
      </c>
      <c r="G143" s="54" t="n">
        <f aca="false">'3. Raw Leads'!L143</f>
        <v>8999999</v>
      </c>
      <c r="H143" s="52" t="str">
        <f aca="false">'3. Raw Leads'!R143</f>
        <v>Most (≥75%)</v>
      </c>
      <c r="I143" s="57" t="n">
        <f aca="false">'3. Raw Leads'!S143</f>
        <v>0</v>
      </c>
      <c r="J143" s="52" t="n">
        <f aca="false">'3. Raw Leads'!T143</f>
        <v>0</v>
      </c>
      <c r="K143" s="52" t="n">
        <f aca="false">'3. Raw Leads'!U143</f>
        <v>5</v>
      </c>
      <c r="L143" s="52" t="str">
        <f aca="false">'3. Raw Leads'!V143</f>
        <v>Yes</v>
      </c>
      <c r="M143" s="52" t="n">
        <f aca="false">'3. Raw Leads'!W143</f>
        <v>3</v>
      </c>
      <c r="N143" s="52" t="str">
        <f aca="false">'3. Raw Leads'!X143</f>
        <v>Not interested</v>
      </c>
      <c r="O143" s="52" t="str">
        <f aca="false">'3. Raw Leads'!N143</f>
        <v>3–6 months</v>
      </c>
      <c r="P143" s="52" t="n">
        <f aca="false">IFERROR(VLOOKUP(F143,'10. Lookups'!$A$3:$B$9,2,FALSE()),5)</f>
        <v>22</v>
      </c>
      <c r="Q143" s="52" t="n">
        <f aca="false">IFERROR(VLOOKUP(D143,'10. Lookups'!$D$3:$E$12,2,FALSE()),3)</f>
        <v>15</v>
      </c>
      <c r="R143" s="52" t="n">
        <f aca="false">IFERROR(VLOOKUP(E143,'10. Lookups'!$G$3:$H$8,2,FALSE()),5)</f>
        <v>15</v>
      </c>
      <c r="S143" s="52" t="n">
        <f aca="false">IFERROR(VLOOKUP(H143,'10. Lookups'!$J$3:$K$6,2,FALSE()),1)+IF(I143&gt;=75,5,IF(I143&gt;=50,3,IF(I143&gt;=25,2,IF(I143&gt;0,1,0))))+MIN(4,J143*2)</f>
        <v>4</v>
      </c>
      <c r="T143" s="52" t="n">
        <f aca="false">IF(K143&lt;=1,5,IF(K143&lt;=3,4,IF(K143&lt;=7,2,IF(K143&lt;=14,1,0))))+IFERROR(VLOOKUP(L143,'10. Lookups'!$M$3:$N$6,2,FALSE()),1)</f>
        <v>7</v>
      </c>
      <c r="U143" s="52" t="n">
        <f aca="false">IFERROR(VLOOKUP(N143,'10. Lookups'!$P$3:$Q$11,2,FALSE()),3)</f>
        <v>1</v>
      </c>
      <c r="V143" s="52" t="n">
        <f aca="false">IFERROR(VLOOKUP(O143,'10. Lookups'!$S$3:$T$7,2,FALSE()),2)</f>
        <v>3</v>
      </c>
      <c r="W143" s="52" t="n">
        <f aca="false">MIN(100,P143+Q143+R143+S143+T143+U143+V143)</f>
        <v>67</v>
      </c>
      <c r="X143" s="58" t="n">
        <f aca="false">W143</f>
        <v>67</v>
      </c>
      <c r="Y143" s="52" t="str">
        <f aca="false">IF(X143&gt;=75,"Hot",IF(X143&gt;=50,"Warm","Cold"))</f>
        <v>Warm</v>
      </c>
      <c r="Z143" s="52" t="str">
        <f aca="false">IF(Y143="Hot","Call within 5 min · senior agent · site-visit slot",IF(Y143="Warm","Call within 24h · WhatsApp drip · price sheet","Retargeting audience · email nurture · skip dial"))</f>
        <v>Call within 24h · WhatsApp drip · price sheet</v>
      </c>
    </row>
    <row r="144" customFormat="false" ht="15" hidden="false" customHeight="true" outlineLevel="0" collapsed="false">
      <c r="A144" s="49" t="str">
        <f aca="false">'3. Raw Leads'!A144</f>
        <v>L0143</v>
      </c>
      <c r="B144" s="49" t="str">
        <f aca="false">'3. Raw Leads'!C144</f>
        <v>Rashed Chowdhury</v>
      </c>
      <c r="C144" s="49" t="str">
        <f aca="false">'3. Raw Leads'!D144</f>
        <v>01779080759</v>
      </c>
      <c r="D144" s="49" t="str">
        <f aca="false">'3. Raw Leads'!I144</f>
        <v>Uttara</v>
      </c>
      <c r="E144" s="49" t="str">
        <f aca="false">'3. Raw Leads'!J144</f>
        <v>Generic / Not Sure</v>
      </c>
      <c r="F144" s="49" t="str">
        <f aca="false">'3. Raw Leads'!K144</f>
        <v>80L–1Cr</v>
      </c>
      <c r="G144" s="51" t="n">
        <f aca="false">'3. Raw Leads'!L144</f>
        <v>8999999</v>
      </c>
      <c r="H144" s="49" t="str">
        <f aca="false">'3. Raw Leads'!R144</f>
        <v>Minimal (&lt;50%)</v>
      </c>
      <c r="I144" s="55" t="n">
        <f aca="false">'3. Raw Leads'!S144</f>
        <v>0</v>
      </c>
      <c r="J144" s="49" t="n">
        <f aca="false">'3. Raw Leads'!T144</f>
        <v>0</v>
      </c>
      <c r="K144" s="49" t="n">
        <f aca="false">'3. Raw Leads'!U144</f>
        <v>1</v>
      </c>
      <c r="L144" s="49" t="str">
        <f aca="false">'3. Raw Leads'!V144</f>
        <v>No</v>
      </c>
      <c r="M144" s="49" t="n">
        <f aca="false">'3. Raw Leads'!W144</f>
        <v>1</v>
      </c>
      <c r="N144" s="49" t="str">
        <f aca="false">'3. Raw Leads'!X144</f>
        <v>Hot – callback scheduled</v>
      </c>
      <c r="O144" s="49" t="str">
        <f aca="false">'3. Raw Leads'!N144</f>
        <v>6–12 months</v>
      </c>
      <c r="P144" s="49" t="n">
        <f aca="false">IFERROR(VLOOKUP(F144,'10. Lookups'!$A$3:$B$9,2,FALSE()),5)</f>
        <v>22</v>
      </c>
      <c r="Q144" s="49" t="n">
        <f aca="false">IFERROR(VLOOKUP(D144,'10. Lookups'!$D$3:$E$12,2,FALSE()),3)</f>
        <v>15</v>
      </c>
      <c r="R144" s="49" t="n">
        <f aca="false">IFERROR(VLOOKUP(E144,'10. Lookups'!$G$3:$H$8,2,FALSE()),5)</f>
        <v>5</v>
      </c>
      <c r="S144" s="49" t="n">
        <f aca="false">IFERROR(VLOOKUP(H144,'10. Lookups'!$J$3:$K$6,2,FALSE()),1)+IF(I144&gt;=75,5,IF(I144&gt;=50,3,IF(I144&gt;=25,2,IF(I144&gt;0,1,0))))+MIN(4,J144*2)</f>
        <v>1</v>
      </c>
      <c r="T144" s="49" t="n">
        <f aca="false">IF(K144&lt;=1,5,IF(K144&lt;=3,4,IF(K144&lt;=7,2,IF(K144&lt;=14,1,0))))+IFERROR(VLOOKUP(L144,'10. Lookups'!$M$3:$N$6,2,FALSE()),1)</f>
        <v>6</v>
      </c>
      <c r="U144" s="49" t="n">
        <f aca="false">IFERROR(VLOOKUP(N144,'10. Lookups'!$P$3:$Q$11,2,FALSE()),3)</f>
        <v>13</v>
      </c>
      <c r="V144" s="49" t="n">
        <f aca="false">IFERROR(VLOOKUP(O144,'10. Lookups'!$S$3:$T$7,2,FALSE()),2)</f>
        <v>2</v>
      </c>
      <c r="W144" s="49" t="n">
        <f aca="false">MIN(100,P144+Q144+R144+S144+T144+U144+V144)</f>
        <v>64</v>
      </c>
      <c r="X144" s="56" t="n">
        <f aca="false">W144</f>
        <v>64</v>
      </c>
      <c r="Y144" s="49" t="str">
        <f aca="false">IF(X144&gt;=75,"Hot",IF(X144&gt;=50,"Warm","Cold"))</f>
        <v>Warm</v>
      </c>
      <c r="Z144" s="49" t="str">
        <f aca="false">IF(Y144="Hot","Call within 5 min · senior agent · site-visit slot",IF(Y144="Warm","Call within 24h · WhatsApp drip · price sheet","Retargeting audience · email nurture · skip dial"))</f>
        <v>Call within 24h · WhatsApp drip · price sheet</v>
      </c>
    </row>
    <row r="145" customFormat="false" ht="15" hidden="false" customHeight="true" outlineLevel="0" collapsed="false">
      <c r="A145" s="52" t="str">
        <f aca="false">'3. Raw Leads'!A145</f>
        <v>L0144</v>
      </c>
      <c r="B145" s="52" t="str">
        <f aca="false">'3. Raw Leads'!C145</f>
        <v>Sumona Mahmud</v>
      </c>
      <c r="C145" s="52" t="str">
        <f aca="false">'3. Raw Leads'!D145</f>
        <v>01703691559</v>
      </c>
      <c r="D145" s="52" t="str">
        <f aca="false">'3. Raw Leads'!I145</f>
        <v>Uttara</v>
      </c>
      <c r="E145" s="52" t="str">
        <f aca="false">'3. Raw Leads'!J145</f>
        <v>Generic / Not Sure</v>
      </c>
      <c r="F145" s="52" t="str">
        <f aca="false">'3. Raw Leads'!K145</f>
        <v>Not disclosed</v>
      </c>
      <c r="G145" s="54" t="n">
        <f aca="false">'3. Raw Leads'!L145</f>
        <v>0</v>
      </c>
      <c r="H145" s="52" t="str">
        <f aca="false">'3. Raw Leads'!R145</f>
        <v>Most (≥75%)</v>
      </c>
      <c r="I145" s="57" t="n">
        <f aca="false">'3. Raw Leads'!S145</f>
        <v>0</v>
      </c>
      <c r="J145" s="52" t="n">
        <f aca="false">'3. Raw Leads'!T145</f>
        <v>1</v>
      </c>
      <c r="K145" s="52" t="n">
        <f aca="false">'3. Raw Leads'!U145</f>
        <v>0</v>
      </c>
      <c r="L145" s="52" t="str">
        <f aca="false">'3. Raw Leads'!V145</f>
        <v>N/A</v>
      </c>
      <c r="M145" s="52" t="n">
        <f aca="false">'3. Raw Leads'!W145</f>
        <v>3</v>
      </c>
      <c r="N145" s="52" t="str">
        <f aca="false">'3. Raw Leads'!X145</f>
        <v>Needs info – follow up</v>
      </c>
      <c r="O145" s="52" t="str">
        <f aca="false">'3. Raw Leads'!N145</f>
        <v>6–12 months</v>
      </c>
      <c r="P145" s="52" t="n">
        <f aca="false">IFERROR(VLOOKUP(F145,'10. Lookups'!$A$3:$B$9,2,FALSE()),5)</f>
        <v>5</v>
      </c>
      <c r="Q145" s="52" t="n">
        <f aca="false">IFERROR(VLOOKUP(D145,'10. Lookups'!$D$3:$E$12,2,FALSE()),3)</f>
        <v>15</v>
      </c>
      <c r="R145" s="52" t="n">
        <f aca="false">IFERROR(VLOOKUP(E145,'10. Lookups'!$G$3:$H$8,2,FALSE()),5)</f>
        <v>5</v>
      </c>
      <c r="S145" s="52" t="n">
        <f aca="false">IFERROR(VLOOKUP(H145,'10. Lookups'!$J$3:$K$6,2,FALSE()),1)+IF(I145&gt;=75,5,IF(I145&gt;=50,3,IF(I145&gt;=25,2,IF(I145&gt;0,1,0))))+MIN(4,J145*2)</f>
        <v>6</v>
      </c>
      <c r="T145" s="52" t="n">
        <f aca="false">IF(K145&lt;=1,5,IF(K145&lt;=3,4,IF(K145&lt;=7,2,IF(K145&lt;=14,1,0))))+IFERROR(VLOOKUP(L145,'10. Lookups'!$M$3:$N$6,2,FALSE()),1)</f>
        <v>7</v>
      </c>
      <c r="U145" s="52" t="n">
        <f aca="false">IFERROR(VLOOKUP(N145,'10. Lookups'!$P$3:$Q$11,2,FALSE()),3)</f>
        <v>7</v>
      </c>
      <c r="V145" s="52" t="n">
        <f aca="false">IFERROR(VLOOKUP(O145,'10. Lookups'!$S$3:$T$7,2,FALSE()),2)</f>
        <v>2</v>
      </c>
      <c r="W145" s="52" t="n">
        <f aca="false">MIN(100,P145+Q145+R145+S145+T145+U145+V145)</f>
        <v>47</v>
      </c>
      <c r="X145" s="58" t="n">
        <f aca="false">W145</f>
        <v>47</v>
      </c>
      <c r="Y145" s="52" t="str">
        <f aca="false">IF(X145&gt;=75,"Hot",IF(X145&gt;=50,"Warm","Cold"))</f>
        <v>Cold</v>
      </c>
      <c r="Z145" s="52" t="str">
        <f aca="false">IF(Y145="Hot","Call within 5 min · senior agent · site-visit slot",IF(Y145="Warm","Call within 24h · WhatsApp drip · price sheet","Retargeting audience · email nurture · skip dial"))</f>
        <v>Retargeting audience · email nurture · skip dial</v>
      </c>
    </row>
    <row r="146" customFormat="false" ht="15" hidden="false" customHeight="true" outlineLevel="0" collapsed="false">
      <c r="A146" s="49" t="str">
        <f aca="false">'3. Raw Leads'!A146</f>
        <v>L0145</v>
      </c>
      <c r="B146" s="49" t="str">
        <f aca="false">'3. Raw Leads'!C146</f>
        <v>Sabbir Reza</v>
      </c>
      <c r="C146" s="49" t="str">
        <f aca="false">'3. Raw Leads'!D146</f>
        <v>01527026728</v>
      </c>
      <c r="D146" s="49" t="str">
        <f aca="false">'3. Raw Leads'!I146</f>
        <v>Aftab Nagar</v>
      </c>
      <c r="E146" s="49" t="str">
        <f aca="false">'3. Raw Leads'!J146</f>
        <v>Mirpur DOHS Premier</v>
      </c>
      <c r="F146" s="49" t="str">
        <f aca="false">'3. Raw Leads'!K146</f>
        <v>60L–80L</v>
      </c>
      <c r="G146" s="51" t="n">
        <f aca="false">'3. Raw Leads'!L146</f>
        <v>6999999</v>
      </c>
      <c r="H146" s="49" t="str">
        <f aca="false">'3. Raw Leads'!R146</f>
        <v>Partial (50–75%)</v>
      </c>
      <c r="I146" s="55" t="n">
        <f aca="false">'3. Raw Leads'!S146</f>
        <v>75</v>
      </c>
      <c r="J146" s="49" t="n">
        <f aca="false">'3. Raw Leads'!T146</f>
        <v>1</v>
      </c>
      <c r="K146" s="49" t="n">
        <f aca="false">'3. Raw Leads'!U146</f>
        <v>5</v>
      </c>
      <c r="L146" s="49" t="str">
        <f aca="false">'3. Raw Leads'!V146</f>
        <v>No</v>
      </c>
      <c r="M146" s="49" t="n">
        <f aca="false">'3. Raw Leads'!W146</f>
        <v>4</v>
      </c>
      <c r="N146" s="49" t="str">
        <f aca="false">'3. Raw Leads'!X146</f>
        <v>Interested – evaluating</v>
      </c>
      <c r="O146" s="49" t="str">
        <f aca="false">'3. Raw Leads'!N146</f>
        <v>3–6 months</v>
      </c>
      <c r="P146" s="49" t="n">
        <f aca="false">IFERROR(VLOOKUP(F146,'10. Lookups'!$A$3:$B$9,2,FALSE()),5)</f>
        <v>18</v>
      </c>
      <c r="Q146" s="49" t="n">
        <f aca="false">IFERROR(VLOOKUP(D146,'10. Lookups'!$D$3:$E$12,2,FALSE()),3)</f>
        <v>15</v>
      </c>
      <c r="R146" s="49" t="n">
        <f aca="false">IFERROR(VLOOKUP(E146,'10. Lookups'!$G$3:$H$8,2,FALSE()),5)</f>
        <v>15</v>
      </c>
      <c r="S146" s="49" t="n">
        <f aca="false">IFERROR(VLOOKUP(H146,'10. Lookups'!$J$3:$K$6,2,FALSE()),1)+IF(I146&gt;=75,5,IF(I146&gt;=50,3,IF(I146&gt;=25,2,IF(I146&gt;0,1,0))))+MIN(4,J146*2)</f>
        <v>9</v>
      </c>
      <c r="T146" s="49" t="n">
        <f aca="false">IF(K146&lt;=1,5,IF(K146&lt;=3,4,IF(K146&lt;=7,2,IF(K146&lt;=14,1,0))))+IFERROR(VLOOKUP(L146,'10. Lookups'!$M$3:$N$6,2,FALSE()),1)</f>
        <v>3</v>
      </c>
      <c r="U146" s="49" t="n">
        <f aca="false">IFERROR(VLOOKUP(N146,'10. Lookups'!$P$3:$Q$11,2,FALSE()),3)</f>
        <v>10</v>
      </c>
      <c r="V146" s="49" t="n">
        <f aca="false">IFERROR(VLOOKUP(O146,'10. Lookups'!$S$3:$T$7,2,FALSE()),2)</f>
        <v>3</v>
      </c>
      <c r="W146" s="49" t="n">
        <f aca="false">MIN(100,P146+Q146+R146+S146+T146+U146+V146)</f>
        <v>73</v>
      </c>
      <c r="X146" s="56" t="n">
        <f aca="false">W146</f>
        <v>73</v>
      </c>
      <c r="Y146" s="49" t="str">
        <f aca="false">IF(X146&gt;=75,"Hot",IF(X146&gt;=50,"Warm","Cold"))</f>
        <v>Warm</v>
      </c>
      <c r="Z146" s="49" t="str">
        <f aca="false">IF(Y146="Hot","Call within 5 min · senior agent · site-visit slot",IF(Y146="Warm","Call within 24h · WhatsApp drip · price sheet","Retargeting audience · email nurture · skip dial"))</f>
        <v>Call within 24h · WhatsApp drip · price sheet</v>
      </c>
    </row>
    <row r="147" customFormat="false" ht="15" hidden="false" customHeight="true" outlineLevel="0" collapsed="false">
      <c r="A147" s="52" t="str">
        <f aca="false">'3. Raw Leads'!A147</f>
        <v>L0146</v>
      </c>
      <c r="B147" s="52" t="str">
        <f aca="false">'3. Raw Leads'!C147</f>
        <v>Arif Sheikh</v>
      </c>
      <c r="C147" s="52" t="str">
        <f aca="false">'3. Raw Leads'!D147</f>
        <v>01899824558</v>
      </c>
      <c r="D147" s="52" t="str">
        <f aca="false">'3. Raw Leads'!I147</f>
        <v>Khilgaon</v>
      </c>
      <c r="E147" s="52" t="str">
        <f aca="false">'3. Raw Leads'!J147</f>
        <v>Skyline Heights – Bashundhara</v>
      </c>
      <c r="F147" s="52" t="str">
        <f aca="false">'3. Raw Leads'!K147</f>
        <v>Under 60L</v>
      </c>
      <c r="G147" s="54" t="n">
        <f aca="false">'3. Raw Leads'!L147</f>
        <v>4499999</v>
      </c>
      <c r="H147" s="52" t="str">
        <f aca="false">'3. Raw Leads'!R147</f>
        <v>Most (≥75%)</v>
      </c>
      <c r="I147" s="57" t="n">
        <f aca="false">'3. Raw Leads'!S147</f>
        <v>50</v>
      </c>
      <c r="J147" s="52" t="n">
        <f aca="false">'3. Raw Leads'!T147</f>
        <v>1</v>
      </c>
      <c r="K147" s="52" t="n">
        <f aca="false">'3. Raw Leads'!U147</f>
        <v>1</v>
      </c>
      <c r="L147" s="52" t="str">
        <f aca="false">'3. Raw Leads'!V147</f>
        <v>Read no reply</v>
      </c>
      <c r="M147" s="52" t="n">
        <f aca="false">'3. Raw Leads'!W147</f>
        <v>2</v>
      </c>
      <c r="N147" s="52" t="str">
        <f aca="false">'3. Raw Leads'!X147</f>
        <v>Not picked up</v>
      </c>
      <c r="O147" s="52" t="str">
        <f aca="false">'3. Raw Leads'!N147</f>
        <v>1–3 months</v>
      </c>
      <c r="P147" s="52" t="n">
        <f aca="false">IFERROR(VLOOKUP(F147,'10. Lookups'!$A$3:$B$9,2,FALSE()),5)</f>
        <v>8</v>
      </c>
      <c r="Q147" s="52" t="n">
        <f aca="false">IFERROR(VLOOKUP(D147,'10. Lookups'!$D$3:$E$12,2,FALSE()),3)</f>
        <v>7</v>
      </c>
      <c r="R147" s="52" t="n">
        <f aca="false">IFERROR(VLOOKUP(E147,'10. Lookups'!$G$3:$H$8,2,FALSE()),5)</f>
        <v>15</v>
      </c>
      <c r="S147" s="52" t="n">
        <f aca="false">IFERROR(VLOOKUP(H147,'10. Lookups'!$J$3:$K$6,2,FALSE()),1)+IF(I147&gt;=75,5,IF(I147&gt;=50,3,IF(I147&gt;=25,2,IF(I147&gt;0,1,0))))+MIN(4,J147*2)</f>
        <v>9</v>
      </c>
      <c r="T147" s="52" t="n">
        <f aca="false">IF(K147&lt;=1,5,IF(K147&lt;=3,4,IF(K147&lt;=7,2,IF(K147&lt;=14,1,0))))+IFERROR(VLOOKUP(L147,'10. Lookups'!$M$3:$N$6,2,FALSE()),1)</f>
        <v>8</v>
      </c>
      <c r="U147" s="52" t="n">
        <f aca="false">IFERROR(VLOOKUP(N147,'10. Lookups'!$P$3:$Q$11,2,FALSE()),3)</f>
        <v>3</v>
      </c>
      <c r="V147" s="52" t="n">
        <f aca="false">IFERROR(VLOOKUP(O147,'10. Lookups'!$S$3:$T$7,2,FALSE()),2)</f>
        <v>4</v>
      </c>
      <c r="W147" s="52" t="n">
        <f aca="false">MIN(100,P147+Q147+R147+S147+T147+U147+V147)</f>
        <v>54</v>
      </c>
      <c r="X147" s="58" t="n">
        <f aca="false">W147</f>
        <v>54</v>
      </c>
      <c r="Y147" s="52" t="str">
        <f aca="false">IF(X147&gt;=75,"Hot",IF(X147&gt;=50,"Warm","Cold"))</f>
        <v>Warm</v>
      </c>
      <c r="Z147" s="52" t="str">
        <f aca="false">IF(Y147="Hot","Call within 5 min · senior agent · site-visit slot",IF(Y147="Warm","Call within 24h · WhatsApp drip · price sheet","Retargeting audience · email nurture · skip dial"))</f>
        <v>Call within 24h · WhatsApp drip · price sheet</v>
      </c>
    </row>
    <row r="148" customFormat="false" ht="15" hidden="false" customHeight="true" outlineLevel="0" collapsed="false">
      <c r="A148" s="49" t="str">
        <f aca="false">'3. Raw Leads'!A148</f>
        <v>L0147</v>
      </c>
      <c r="B148" s="49" t="str">
        <f aca="false">'3. Raw Leads'!C148</f>
        <v>Nabila Reza</v>
      </c>
      <c r="C148" s="49" t="str">
        <f aca="false">'3. Raw Leads'!D148</f>
        <v>01659876220</v>
      </c>
      <c r="D148" s="49" t="str">
        <f aca="false">'3. Raw Leads'!I148</f>
        <v>Aftab Nagar</v>
      </c>
      <c r="E148" s="49" t="str">
        <f aca="false">'3. Raw Leads'!J148</f>
        <v>Skyline Heights – Bashundhara</v>
      </c>
      <c r="F148" s="49" t="str">
        <f aca="false">'3. Raw Leads'!K148</f>
        <v>1Cr–1.25Cr</v>
      </c>
      <c r="G148" s="51" t="n">
        <f aca="false">'3. Raw Leads'!L148</f>
        <v>11249999</v>
      </c>
      <c r="H148" s="49" t="str">
        <f aca="false">'3. Raw Leads'!R148</f>
        <v>Full (all fields)</v>
      </c>
      <c r="I148" s="55" t="n">
        <f aca="false">'3. Raw Leads'!S148</f>
        <v>0</v>
      </c>
      <c r="J148" s="49" t="n">
        <f aca="false">'3. Raw Leads'!T148</f>
        <v>0</v>
      </c>
      <c r="K148" s="49" t="n">
        <f aca="false">'3. Raw Leads'!U148</f>
        <v>1</v>
      </c>
      <c r="L148" s="49" t="str">
        <f aca="false">'3. Raw Leads'!V148</f>
        <v>Yes</v>
      </c>
      <c r="M148" s="49" t="n">
        <f aca="false">'3. Raw Leads'!W148</f>
        <v>3</v>
      </c>
      <c r="N148" s="49" t="str">
        <f aca="false">'3. Raw Leads'!X148</f>
        <v>Interested – evaluating</v>
      </c>
      <c r="O148" s="49" t="str">
        <f aca="false">'3. Raw Leads'!N148</f>
        <v>3–6 months</v>
      </c>
      <c r="P148" s="49" t="n">
        <f aca="false">IFERROR(VLOOKUP(F148,'10. Lookups'!$A$3:$B$9,2,FALSE()),5)</f>
        <v>25</v>
      </c>
      <c r="Q148" s="49" t="n">
        <f aca="false">IFERROR(VLOOKUP(D148,'10. Lookups'!$D$3:$E$12,2,FALSE()),3)</f>
        <v>15</v>
      </c>
      <c r="R148" s="49" t="n">
        <f aca="false">IFERROR(VLOOKUP(E148,'10. Lookups'!$G$3:$H$8,2,FALSE()),5)</f>
        <v>15</v>
      </c>
      <c r="S148" s="49" t="n">
        <f aca="false">IFERROR(VLOOKUP(H148,'10. Lookups'!$J$3:$K$6,2,FALSE()),1)+IF(I148&gt;=75,5,IF(I148&gt;=50,3,IF(I148&gt;=25,2,IF(I148&gt;0,1,0))))+MIN(4,J148*2)</f>
        <v>6</v>
      </c>
      <c r="T148" s="49" t="n">
        <f aca="false">IF(K148&lt;=1,5,IF(K148&lt;=3,4,IF(K148&lt;=7,2,IF(K148&lt;=14,1,0))))+IFERROR(VLOOKUP(L148,'10. Lookups'!$M$3:$N$6,2,FALSE()),1)</f>
        <v>10</v>
      </c>
      <c r="U148" s="49" t="n">
        <f aca="false">IFERROR(VLOOKUP(N148,'10. Lookups'!$P$3:$Q$11,2,FALSE()),3)</f>
        <v>10</v>
      </c>
      <c r="V148" s="49" t="n">
        <f aca="false">IFERROR(VLOOKUP(O148,'10. Lookups'!$S$3:$T$7,2,FALSE()),2)</f>
        <v>3</v>
      </c>
      <c r="W148" s="49" t="n">
        <f aca="false">MIN(100,P148+Q148+R148+S148+T148+U148+V148)</f>
        <v>84</v>
      </c>
      <c r="X148" s="56" t="n">
        <f aca="false">W148</f>
        <v>84</v>
      </c>
      <c r="Y148" s="49" t="str">
        <f aca="false">IF(X148&gt;=75,"Hot",IF(X148&gt;=50,"Warm","Cold"))</f>
        <v>Hot</v>
      </c>
      <c r="Z148" s="49" t="str">
        <f aca="false">IF(Y148="Hot","Call within 5 min · senior agent · site-visit slot",IF(Y148="Warm","Call within 24h · WhatsApp drip · price sheet","Retargeting audience · email nurture · skip dial"))</f>
        <v>Call within 5 min · senior agent · site-visit slot</v>
      </c>
    </row>
    <row r="149" customFormat="false" ht="15" hidden="false" customHeight="true" outlineLevel="0" collapsed="false">
      <c r="A149" s="52" t="str">
        <f aca="false">'3. Raw Leads'!A149</f>
        <v>L0148</v>
      </c>
      <c r="B149" s="52" t="str">
        <f aca="false">'3. Raw Leads'!C149</f>
        <v>Anik Rahman</v>
      </c>
      <c r="C149" s="52" t="str">
        <f aca="false">'3. Raw Leads'!D149</f>
        <v>01882005577</v>
      </c>
      <c r="D149" s="52" t="str">
        <f aca="false">'3. Raw Leads'!I149</f>
        <v>Bashundhara R/A</v>
      </c>
      <c r="E149" s="52" t="str">
        <f aca="false">'3. Raw Leads'!J149</f>
        <v>Skyline Heights – Bashundhara</v>
      </c>
      <c r="F149" s="52" t="str">
        <f aca="false">'3. Raw Leads'!K149</f>
        <v>80L–1Cr</v>
      </c>
      <c r="G149" s="54" t="n">
        <f aca="false">'3. Raw Leads'!L149</f>
        <v>8999999</v>
      </c>
      <c r="H149" s="52" t="str">
        <f aca="false">'3. Raw Leads'!R149</f>
        <v>Most (≥75%)</v>
      </c>
      <c r="I149" s="57" t="n">
        <f aca="false">'3. Raw Leads'!S149</f>
        <v>0</v>
      </c>
      <c r="J149" s="52" t="n">
        <f aca="false">'3. Raw Leads'!T149</f>
        <v>2</v>
      </c>
      <c r="K149" s="52" t="n">
        <f aca="false">'3. Raw Leads'!U149</f>
        <v>1</v>
      </c>
      <c r="L149" s="52" t="str">
        <f aca="false">'3. Raw Leads'!V149</f>
        <v>Yes</v>
      </c>
      <c r="M149" s="52" t="n">
        <f aca="false">'3. Raw Leads'!W149</f>
        <v>3</v>
      </c>
      <c r="N149" s="52" t="str">
        <f aca="false">'3. Raw Leads'!X149</f>
        <v>Needs info – follow up</v>
      </c>
      <c r="O149" s="52" t="str">
        <f aca="false">'3. Raw Leads'!N149</f>
        <v>Within 1 month</v>
      </c>
      <c r="P149" s="52" t="n">
        <f aca="false">IFERROR(VLOOKUP(F149,'10. Lookups'!$A$3:$B$9,2,FALSE()),5)</f>
        <v>22</v>
      </c>
      <c r="Q149" s="52" t="n">
        <f aca="false">IFERROR(VLOOKUP(D149,'10. Lookups'!$D$3:$E$12,2,FALSE()),3)</f>
        <v>15</v>
      </c>
      <c r="R149" s="52" t="n">
        <f aca="false">IFERROR(VLOOKUP(E149,'10. Lookups'!$G$3:$H$8,2,FALSE()),5)</f>
        <v>15</v>
      </c>
      <c r="S149" s="52" t="n">
        <f aca="false">IFERROR(VLOOKUP(H149,'10. Lookups'!$J$3:$K$6,2,FALSE()),1)+IF(I149&gt;=75,5,IF(I149&gt;=50,3,IF(I149&gt;=25,2,IF(I149&gt;0,1,0))))+MIN(4,J149*2)</f>
        <v>8</v>
      </c>
      <c r="T149" s="52" t="n">
        <f aca="false">IF(K149&lt;=1,5,IF(K149&lt;=3,4,IF(K149&lt;=7,2,IF(K149&lt;=14,1,0))))+IFERROR(VLOOKUP(L149,'10. Lookups'!$M$3:$N$6,2,FALSE()),1)</f>
        <v>10</v>
      </c>
      <c r="U149" s="52" t="n">
        <f aca="false">IFERROR(VLOOKUP(N149,'10. Lookups'!$P$3:$Q$11,2,FALSE()),3)</f>
        <v>7</v>
      </c>
      <c r="V149" s="52" t="n">
        <f aca="false">IFERROR(VLOOKUP(O149,'10. Lookups'!$S$3:$T$7,2,FALSE()),2)</f>
        <v>5</v>
      </c>
      <c r="W149" s="52" t="n">
        <f aca="false">MIN(100,P149+Q149+R149+S149+T149+U149+V149)</f>
        <v>82</v>
      </c>
      <c r="X149" s="58" t="n">
        <f aca="false">W149</f>
        <v>82</v>
      </c>
      <c r="Y149" s="52" t="str">
        <f aca="false">IF(X149&gt;=75,"Hot",IF(X149&gt;=50,"Warm","Cold"))</f>
        <v>Hot</v>
      </c>
      <c r="Z149" s="52" t="str">
        <f aca="false">IF(Y149="Hot","Call within 5 min · senior agent · site-visit slot",IF(Y149="Warm","Call within 24h · WhatsApp drip · price sheet","Retargeting audience · email nurture · skip dial"))</f>
        <v>Call within 5 min · senior agent · site-visit slot</v>
      </c>
    </row>
    <row r="150" customFormat="false" ht="15" hidden="false" customHeight="true" outlineLevel="0" collapsed="false">
      <c r="A150" s="49" t="str">
        <f aca="false">'3. Raw Leads'!A150</f>
        <v>L0149</v>
      </c>
      <c r="B150" s="49" t="str">
        <f aca="false">'3. Raw Leads'!C150</f>
        <v>Saiful Sheikh</v>
      </c>
      <c r="C150" s="49" t="str">
        <f aca="false">'3. Raw Leads'!D150</f>
        <v>01854780774</v>
      </c>
      <c r="D150" s="49" t="str">
        <f aca="false">'3. Raw Leads'!I150</f>
        <v>Bashundhara R/A</v>
      </c>
      <c r="E150" s="49" t="str">
        <f aca="false">'3. Raw Leads'!J150</f>
        <v>Uttara Greenview</v>
      </c>
      <c r="F150" s="49" t="str">
        <f aca="false">'3. Raw Leads'!K150</f>
        <v>80L–1Cr</v>
      </c>
      <c r="G150" s="51" t="n">
        <f aca="false">'3. Raw Leads'!L150</f>
        <v>8999999</v>
      </c>
      <c r="H150" s="49" t="str">
        <f aca="false">'3. Raw Leads'!R150</f>
        <v>Partial (50–75%)</v>
      </c>
      <c r="I150" s="55" t="n">
        <f aca="false">'3. Raw Leads'!S150</f>
        <v>25</v>
      </c>
      <c r="J150" s="49" t="n">
        <f aca="false">'3. Raw Leads'!T150</f>
        <v>0</v>
      </c>
      <c r="K150" s="49" t="n">
        <f aca="false">'3. Raw Leads'!U150</f>
        <v>1</v>
      </c>
      <c r="L150" s="49" t="str">
        <f aca="false">'3. Raw Leads'!V150</f>
        <v>Read no reply</v>
      </c>
      <c r="M150" s="49" t="n">
        <f aca="false">'3. Raw Leads'!W150</f>
        <v>1</v>
      </c>
      <c r="N150" s="49" t="str">
        <f aca="false">'3. Raw Leads'!X150</f>
        <v>Not interested</v>
      </c>
      <c r="O150" s="49" t="str">
        <f aca="false">'3. Raw Leads'!N150</f>
        <v>6–12 months</v>
      </c>
      <c r="P150" s="49" t="n">
        <f aca="false">IFERROR(VLOOKUP(F150,'10. Lookups'!$A$3:$B$9,2,FALSE()),5)</f>
        <v>22</v>
      </c>
      <c r="Q150" s="49" t="n">
        <f aca="false">IFERROR(VLOOKUP(D150,'10. Lookups'!$D$3:$E$12,2,FALSE()),3)</f>
        <v>15</v>
      </c>
      <c r="R150" s="49" t="n">
        <f aca="false">IFERROR(VLOOKUP(E150,'10. Lookups'!$G$3:$H$8,2,FALSE()),5)</f>
        <v>15</v>
      </c>
      <c r="S150" s="49" t="n">
        <f aca="false">IFERROR(VLOOKUP(H150,'10. Lookups'!$J$3:$K$6,2,FALSE()),1)+IF(I150&gt;=75,5,IF(I150&gt;=50,3,IF(I150&gt;=25,2,IF(I150&gt;0,1,0))))+MIN(4,J150*2)</f>
        <v>4</v>
      </c>
      <c r="T150" s="49" t="n">
        <f aca="false">IF(K150&lt;=1,5,IF(K150&lt;=3,4,IF(K150&lt;=7,2,IF(K150&lt;=14,1,0))))+IFERROR(VLOOKUP(L150,'10. Lookups'!$M$3:$N$6,2,FALSE()),1)</f>
        <v>8</v>
      </c>
      <c r="U150" s="49" t="n">
        <f aca="false">IFERROR(VLOOKUP(N150,'10. Lookups'!$P$3:$Q$11,2,FALSE()),3)</f>
        <v>1</v>
      </c>
      <c r="V150" s="49" t="n">
        <f aca="false">IFERROR(VLOOKUP(O150,'10. Lookups'!$S$3:$T$7,2,FALSE()),2)</f>
        <v>2</v>
      </c>
      <c r="W150" s="49" t="n">
        <f aca="false">MIN(100,P150+Q150+R150+S150+T150+U150+V150)</f>
        <v>67</v>
      </c>
      <c r="X150" s="56" t="n">
        <f aca="false">W150</f>
        <v>67</v>
      </c>
      <c r="Y150" s="49" t="str">
        <f aca="false">IF(X150&gt;=75,"Hot",IF(X150&gt;=50,"Warm","Cold"))</f>
        <v>Warm</v>
      </c>
      <c r="Z150" s="49" t="str">
        <f aca="false">IF(Y150="Hot","Call within 5 min · senior agent · site-visit slot",IF(Y150="Warm","Call within 24h · WhatsApp drip · price sheet","Retargeting audience · email nurture · skip dial"))</f>
        <v>Call within 24h · WhatsApp drip · price sheet</v>
      </c>
    </row>
    <row r="151" customFormat="false" ht="15" hidden="false" customHeight="true" outlineLevel="0" collapsed="false">
      <c r="A151" s="52" t="str">
        <f aca="false">'3. Raw Leads'!A151</f>
        <v>L0150</v>
      </c>
      <c r="B151" s="52" t="str">
        <f aca="false">'3. Raw Leads'!C151</f>
        <v>Mahmud Ahmed</v>
      </c>
      <c r="C151" s="52" t="str">
        <f aca="false">'3. Raw Leads'!D151</f>
        <v>01646312241</v>
      </c>
      <c r="D151" s="52" t="str">
        <f aca="false">'3. Raw Leads'!I151</f>
        <v>Uttara</v>
      </c>
      <c r="E151" s="52" t="str">
        <f aca="false">'3. Raw Leads'!J151</f>
        <v>Generic / Not Sure</v>
      </c>
      <c r="F151" s="52" t="str">
        <f aca="false">'3. Raw Leads'!K151</f>
        <v>60L–80L</v>
      </c>
      <c r="G151" s="54" t="n">
        <f aca="false">'3. Raw Leads'!L151</f>
        <v>6999999</v>
      </c>
      <c r="H151" s="52" t="str">
        <f aca="false">'3. Raw Leads'!R151</f>
        <v>Most (≥75%)</v>
      </c>
      <c r="I151" s="57" t="n">
        <f aca="false">'3. Raw Leads'!S151</f>
        <v>25</v>
      </c>
      <c r="J151" s="52" t="n">
        <f aca="false">'3. Raw Leads'!T151</f>
        <v>1</v>
      </c>
      <c r="K151" s="52" t="n">
        <f aca="false">'3. Raw Leads'!U151</f>
        <v>2</v>
      </c>
      <c r="L151" s="52" t="str">
        <f aca="false">'3. Raw Leads'!V151</f>
        <v>No</v>
      </c>
      <c r="M151" s="52" t="n">
        <f aca="false">'3. Raw Leads'!W151</f>
        <v>1</v>
      </c>
      <c r="N151" s="52" t="str">
        <f aca="false">'3. Raw Leads'!X151</f>
        <v>Not picked up</v>
      </c>
      <c r="O151" s="52" t="str">
        <f aca="false">'3. Raw Leads'!N151</f>
        <v>Just exploring</v>
      </c>
      <c r="P151" s="52" t="n">
        <f aca="false">IFERROR(VLOOKUP(F151,'10. Lookups'!$A$3:$B$9,2,FALSE()),5)</f>
        <v>18</v>
      </c>
      <c r="Q151" s="52" t="n">
        <f aca="false">IFERROR(VLOOKUP(D151,'10. Lookups'!$D$3:$E$12,2,FALSE()),3)</f>
        <v>15</v>
      </c>
      <c r="R151" s="52" t="n">
        <f aca="false">IFERROR(VLOOKUP(E151,'10. Lookups'!$G$3:$H$8,2,FALSE()),5)</f>
        <v>5</v>
      </c>
      <c r="S151" s="52" t="n">
        <f aca="false">IFERROR(VLOOKUP(H151,'10. Lookups'!$J$3:$K$6,2,FALSE()),1)+IF(I151&gt;=75,5,IF(I151&gt;=50,3,IF(I151&gt;=25,2,IF(I151&gt;0,1,0))))+MIN(4,J151*2)</f>
        <v>8</v>
      </c>
      <c r="T151" s="52" t="n">
        <f aca="false">IF(K151&lt;=1,5,IF(K151&lt;=3,4,IF(K151&lt;=7,2,IF(K151&lt;=14,1,0))))+IFERROR(VLOOKUP(L151,'10. Lookups'!$M$3:$N$6,2,FALSE()),1)</f>
        <v>5</v>
      </c>
      <c r="U151" s="52" t="n">
        <f aca="false">IFERROR(VLOOKUP(N151,'10. Lookups'!$P$3:$Q$11,2,FALSE()),3)</f>
        <v>3</v>
      </c>
      <c r="V151" s="52" t="n">
        <f aca="false">IFERROR(VLOOKUP(O151,'10. Lookups'!$S$3:$T$7,2,FALSE()),2)</f>
        <v>1</v>
      </c>
      <c r="W151" s="52" t="n">
        <f aca="false">MIN(100,P151+Q151+R151+S151+T151+U151+V151)</f>
        <v>55</v>
      </c>
      <c r="X151" s="58" t="n">
        <f aca="false">W151</f>
        <v>55</v>
      </c>
      <c r="Y151" s="52" t="str">
        <f aca="false">IF(X151&gt;=75,"Hot",IF(X151&gt;=50,"Warm","Cold"))</f>
        <v>Warm</v>
      </c>
      <c r="Z151" s="52" t="str">
        <f aca="false">IF(Y151="Hot","Call within 5 min · senior agent · site-visit slot",IF(Y151="Warm","Call within 24h · WhatsApp drip · price sheet","Retargeting audience · email nurture · skip dial"))</f>
        <v>Call within 24h · WhatsApp drip · price sheet</v>
      </c>
    </row>
    <row r="152" customFormat="false" ht="15" hidden="false" customHeight="true" outlineLevel="0" collapsed="false">
      <c r="A152" s="49" t="str">
        <f aca="false">'3. Raw Leads'!A152</f>
        <v>L0151</v>
      </c>
      <c r="B152" s="49" t="str">
        <f aca="false">'3. Raw Leads'!C152</f>
        <v>Jubayer Pramanik</v>
      </c>
      <c r="C152" s="49" t="str">
        <f aca="false">'3. Raw Leads'!D152</f>
        <v>01751204618</v>
      </c>
      <c r="D152" s="49" t="str">
        <f aca="false">'3. Raw Leads'!I152</f>
        <v>Bashundhara R/A</v>
      </c>
      <c r="E152" s="49" t="str">
        <f aca="false">'3. Raw Leads'!J152</f>
        <v>Skyline Heights – Bashundhara</v>
      </c>
      <c r="F152" s="49" t="str">
        <f aca="false">'3. Raw Leads'!K152</f>
        <v>Under 60L</v>
      </c>
      <c r="G152" s="51" t="n">
        <f aca="false">'3. Raw Leads'!L152</f>
        <v>4499999</v>
      </c>
      <c r="H152" s="49" t="str">
        <f aca="false">'3. Raw Leads'!R152</f>
        <v>Full (all fields)</v>
      </c>
      <c r="I152" s="55" t="n">
        <f aca="false">'3. Raw Leads'!S152</f>
        <v>25</v>
      </c>
      <c r="J152" s="49" t="n">
        <f aca="false">'3. Raw Leads'!T152</f>
        <v>0</v>
      </c>
      <c r="K152" s="49" t="n">
        <f aca="false">'3. Raw Leads'!U152</f>
        <v>1</v>
      </c>
      <c r="L152" s="49" t="str">
        <f aca="false">'3. Raw Leads'!V152</f>
        <v>No</v>
      </c>
      <c r="M152" s="49" t="n">
        <f aca="false">'3. Raw Leads'!W152</f>
        <v>5</v>
      </c>
      <c r="N152" s="49" t="str">
        <f aca="false">'3. Raw Leads'!X152</f>
        <v>Needs info – follow up</v>
      </c>
      <c r="O152" s="49" t="str">
        <f aca="false">'3. Raw Leads'!N152</f>
        <v>1–3 months</v>
      </c>
      <c r="P152" s="49" t="n">
        <f aca="false">IFERROR(VLOOKUP(F152,'10. Lookups'!$A$3:$B$9,2,FALSE()),5)</f>
        <v>8</v>
      </c>
      <c r="Q152" s="49" t="n">
        <f aca="false">IFERROR(VLOOKUP(D152,'10. Lookups'!$D$3:$E$12,2,FALSE()),3)</f>
        <v>15</v>
      </c>
      <c r="R152" s="49" t="n">
        <f aca="false">IFERROR(VLOOKUP(E152,'10. Lookups'!$G$3:$H$8,2,FALSE()),5)</f>
        <v>15</v>
      </c>
      <c r="S152" s="49" t="n">
        <f aca="false">IFERROR(VLOOKUP(H152,'10. Lookups'!$J$3:$K$6,2,FALSE()),1)+IF(I152&gt;=75,5,IF(I152&gt;=50,3,IF(I152&gt;=25,2,IF(I152&gt;0,1,0))))+MIN(4,J152*2)</f>
        <v>8</v>
      </c>
      <c r="T152" s="49" t="n">
        <f aca="false">IF(K152&lt;=1,5,IF(K152&lt;=3,4,IF(K152&lt;=7,2,IF(K152&lt;=14,1,0))))+IFERROR(VLOOKUP(L152,'10. Lookups'!$M$3:$N$6,2,FALSE()),1)</f>
        <v>6</v>
      </c>
      <c r="U152" s="49" t="n">
        <f aca="false">IFERROR(VLOOKUP(N152,'10. Lookups'!$P$3:$Q$11,2,FALSE()),3)</f>
        <v>7</v>
      </c>
      <c r="V152" s="49" t="n">
        <f aca="false">IFERROR(VLOOKUP(O152,'10. Lookups'!$S$3:$T$7,2,FALSE()),2)</f>
        <v>4</v>
      </c>
      <c r="W152" s="49" t="n">
        <f aca="false">MIN(100,P152+Q152+R152+S152+T152+U152+V152)</f>
        <v>63</v>
      </c>
      <c r="X152" s="56" t="n">
        <f aca="false">W152</f>
        <v>63</v>
      </c>
      <c r="Y152" s="49" t="str">
        <f aca="false">IF(X152&gt;=75,"Hot",IF(X152&gt;=50,"Warm","Cold"))</f>
        <v>Warm</v>
      </c>
      <c r="Z152" s="49" t="str">
        <f aca="false">IF(Y152="Hot","Call within 5 min · senior agent · site-visit slot",IF(Y152="Warm","Call within 24h · WhatsApp drip · price sheet","Retargeting audience · email nurture · skip dial"))</f>
        <v>Call within 24h · WhatsApp drip · price sheet</v>
      </c>
    </row>
    <row r="153" customFormat="false" ht="15" hidden="false" customHeight="true" outlineLevel="0" collapsed="false">
      <c r="A153" s="52" t="str">
        <f aca="false">'3. Raw Leads'!A153</f>
        <v>L0152</v>
      </c>
      <c r="B153" s="52" t="str">
        <f aca="false">'3. Raw Leads'!C153</f>
        <v>Nabila Ahmed</v>
      </c>
      <c r="C153" s="52" t="str">
        <f aca="false">'3. Raw Leads'!D153</f>
        <v>01481474350</v>
      </c>
      <c r="D153" s="52" t="str">
        <f aca="false">'3. Raw Leads'!I153</f>
        <v>Bashundhara R/A</v>
      </c>
      <c r="E153" s="52" t="str">
        <f aca="false">'3. Raw Leads'!J153</f>
        <v>Aftab Garden Residence</v>
      </c>
      <c r="F153" s="52" t="str">
        <f aca="false">'3. Raw Leads'!K153</f>
        <v>1Cr–1.25Cr</v>
      </c>
      <c r="G153" s="54" t="n">
        <f aca="false">'3. Raw Leads'!L153</f>
        <v>11249999</v>
      </c>
      <c r="H153" s="52" t="str">
        <f aca="false">'3. Raw Leads'!R153</f>
        <v>Minimal (&lt;50%)</v>
      </c>
      <c r="I153" s="57" t="n">
        <f aca="false">'3. Raw Leads'!S153</f>
        <v>25</v>
      </c>
      <c r="J153" s="52" t="n">
        <f aca="false">'3. Raw Leads'!T153</f>
        <v>1</v>
      </c>
      <c r="K153" s="52" t="n">
        <f aca="false">'3. Raw Leads'!U153</f>
        <v>1</v>
      </c>
      <c r="L153" s="52" t="str">
        <f aca="false">'3. Raw Leads'!V153</f>
        <v>Read no reply</v>
      </c>
      <c r="M153" s="52" t="n">
        <f aca="false">'3. Raw Leads'!W153</f>
        <v>2</v>
      </c>
      <c r="N153" s="52" t="str">
        <f aca="false">'3. Raw Leads'!X153</f>
        <v>Site visit confirmed</v>
      </c>
      <c r="O153" s="52" t="str">
        <f aca="false">'3. Raw Leads'!N153</f>
        <v>Just exploring</v>
      </c>
      <c r="P153" s="52" t="n">
        <f aca="false">IFERROR(VLOOKUP(F153,'10. Lookups'!$A$3:$B$9,2,FALSE()),5)</f>
        <v>25</v>
      </c>
      <c r="Q153" s="52" t="n">
        <f aca="false">IFERROR(VLOOKUP(D153,'10. Lookups'!$D$3:$E$12,2,FALSE()),3)</f>
        <v>15</v>
      </c>
      <c r="R153" s="52" t="n">
        <f aca="false">IFERROR(VLOOKUP(E153,'10. Lookups'!$G$3:$H$8,2,FALSE()),5)</f>
        <v>15</v>
      </c>
      <c r="S153" s="52" t="n">
        <f aca="false">IFERROR(VLOOKUP(H153,'10. Lookups'!$J$3:$K$6,2,FALSE()),1)+IF(I153&gt;=75,5,IF(I153&gt;=50,3,IF(I153&gt;=25,2,IF(I153&gt;0,1,0))))+MIN(4,J153*2)</f>
        <v>5</v>
      </c>
      <c r="T153" s="52" t="n">
        <f aca="false">IF(K153&lt;=1,5,IF(K153&lt;=3,4,IF(K153&lt;=7,2,IF(K153&lt;=14,1,0))))+IFERROR(VLOOKUP(L153,'10. Lookups'!$M$3:$N$6,2,FALSE()),1)</f>
        <v>8</v>
      </c>
      <c r="U153" s="52" t="n">
        <f aca="false">IFERROR(VLOOKUP(N153,'10. Lookups'!$P$3:$Q$11,2,FALSE()),3)</f>
        <v>15</v>
      </c>
      <c r="V153" s="52" t="n">
        <f aca="false">IFERROR(VLOOKUP(O153,'10. Lookups'!$S$3:$T$7,2,FALSE()),2)</f>
        <v>1</v>
      </c>
      <c r="W153" s="52" t="n">
        <f aca="false">MIN(100,P153+Q153+R153+S153+T153+U153+V153)</f>
        <v>84</v>
      </c>
      <c r="X153" s="58" t="n">
        <f aca="false">W153</f>
        <v>84</v>
      </c>
      <c r="Y153" s="52" t="str">
        <f aca="false">IF(X153&gt;=75,"Hot",IF(X153&gt;=50,"Warm","Cold"))</f>
        <v>Hot</v>
      </c>
      <c r="Z153" s="52" t="str">
        <f aca="false">IF(Y153="Hot","Call within 5 min · senior agent · site-visit slot",IF(Y153="Warm","Call within 24h · WhatsApp drip · price sheet","Retargeting audience · email nurture · skip dial"))</f>
        <v>Call within 5 min · senior agent · site-visit slot</v>
      </c>
    </row>
    <row r="154" customFormat="false" ht="15" hidden="false" customHeight="true" outlineLevel="0" collapsed="false">
      <c r="A154" s="49" t="str">
        <f aca="false">'3. Raw Leads'!A154</f>
        <v>L0153</v>
      </c>
      <c r="B154" s="49" t="str">
        <f aca="false">'3. Raw Leads'!C154</f>
        <v>Towhid Bhuiyan</v>
      </c>
      <c r="C154" s="49" t="str">
        <f aca="false">'3. Raw Leads'!D154</f>
        <v>01752812735</v>
      </c>
      <c r="D154" s="49" t="str">
        <f aca="false">'3. Raw Leads'!I154</f>
        <v>Bashundhara R/A</v>
      </c>
      <c r="E154" s="49" t="str">
        <f aca="false">'3. Raw Leads'!J154</f>
        <v>Uttara Greenview</v>
      </c>
      <c r="F154" s="49" t="str">
        <f aca="false">'3. Raw Leads'!K154</f>
        <v>1.25Cr–1.5Cr</v>
      </c>
      <c r="G154" s="51" t="n">
        <f aca="false">'3. Raw Leads'!L154</f>
        <v>13750000</v>
      </c>
      <c r="H154" s="49" t="str">
        <f aca="false">'3. Raw Leads'!R154</f>
        <v>Partial (50–75%)</v>
      </c>
      <c r="I154" s="55" t="n">
        <f aca="false">'3. Raw Leads'!S154</f>
        <v>0</v>
      </c>
      <c r="J154" s="49" t="n">
        <f aca="false">'3. Raw Leads'!T154</f>
        <v>0</v>
      </c>
      <c r="K154" s="49" t="n">
        <f aca="false">'3. Raw Leads'!U154</f>
        <v>3</v>
      </c>
      <c r="L154" s="49" t="str">
        <f aca="false">'3. Raw Leads'!V154</f>
        <v>Read no reply</v>
      </c>
      <c r="M154" s="49" t="n">
        <f aca="false">'3. Raw Leads'!W154</f>
        <v>5</v>
      </c>
      <c r="N154" s="49" t="str">
        <f aca="false">'3. Raw Leads'!X154</f>
        <v>Wrong number</v>
      </c>
      <c r="O154" s="49" t="str">
        <f aca="false">'3. Raw Leads'!N154</f>
        <v>Just exploring</v>
      </c>
      <c r="P154" s="49" t="n">
        <f aca="false">IFERROR(VLOOKUP(F154,'10. Lookups'!$A$3:$B$9,2,FALSE()),5)</f>
        <v>23</v>
      </c>
      <c r="Q154" s="49" t="n">
        <f aca="false">IFERROR(VLOOKUP(D154,'10. Lookups'!$D$3:$E$12,2,FALSE()),3)</f>
        <v>15</v>
      </c>
      <c r="R154" s="49" t="n">
        <f aca="false">IFERROR(VLOOKUP(E154,'10. Lookups'!$G$3:$H$8,2,FALSE()),5)</f>
        <v>15</v>
      </c>
      <c r="S154" s="49" t="n">
        <f aca="false">IFERROR(VLOOKUP(H154,'10. Lookups'!$J$3:$K$6,2,FALSE()),1)+IF(I154&gt;=75,5,IF(I154&gt;=50,3,IF(I154&gt;=25,2,IF(I154&gt;0,1,0))))+MIN(4,J154*2)</f>
        <v>2</v>
      </c>
      <c r="T154" s="49" t="n">
        <f aca="false">IF(K154&lt;=1,5,IF(K154&lt;=3,4,IF(K154&lt;=7,2,IF(K154&lt;=14,1,0))))+IFERROR(VLOOKUP(L154,'10. Lookups'!$M$3:$N$6,2,FALSE()),1)</f>
        <v>7</v>
      </c>
      <c r="U154" s="49" t="n">
        <f aca="false">IFERROR(VLOOKUP(N154,'10. Lookups'!$P$3:$Q$11,2,FALSE()),3)</f>
        <v>0</v>
      </c>
      <c r="V154" s="49" t="n">
        <f aca="false">IFERROR(VLOOKUP(O154,'10. Lookups'!$S$3:$T$7,2,FALSE()),2)</f>
        <v>1</v>
      </c>
      <c r="W154" s="49" t="n">
        <f aca="false">MIN(100,P154+Q154+R154+S154+T154+U154+V154)</f>
        <v>63</v>
      </c>
      <c r="X154" s="56" t="n">
        <f aca="false">W154</f>
        <v>63</v>
      </c>
      <c r="Y154" s="49" t="str">
        <f aca="false">IF(X154&gt;=75,"Hot",IF(X154&gt;=50,"Warm","Cold"))</f>
        <v>Warm</v>
      </c>
      <c r="Z154" s="49" t="str">
        <f aca="false">IF(Y154="Hot","Call within 5 min · senior agent · site-visit slot",IF(Y154="Warm","Call within 24h · WhatsApp drip · price sheet","Retargeting audience · email nurture · skip dial"))</f>
        <v>Call within 24h · WhatsApp drip · price sheet</v>
      </c>
    </row>
    <row r="155" customFormat="false" ht="15" hidden="false" customHeight="true" outlineLevel="0" collapsed="false">
      <c r="A155" s="52" t="str">
        <f aca="false">'3. Raw Leads'!A155</f>
        <v>L0154</v>
      </c>
      <c r="B155" s="52" t="str">
        <f aca="false">'3. Raw Leads'!C155</f>
        <v>Tausif Talukder</v>
      </c>
      <c r="C155" s="52" t="str">
        <f aca="false">'3. Raw Leads'!D155</f>
        <v>01782744857</v>
      </c>
      <c r="D155" s="52" t="str">
        <f aca="false">'3. Raw Leads'!I155</f>
        <v>Dhanmondi</v>
      </c>
      <c r="E155" s="52" t="str">
        <f aca="false">'3. Raw Leads'!J155</f>
        <v>Mirpur DOHS Premier</v>
      </c>
      <c r="F155" s="52" t="str">
        <f aca="false">'3. Raw Leads'!K155</f>
        <v>Under 60L</v>
      </c>
      <c r="G155" s="54" t="n">
        <f aca="false">'3. Raw Leads'!L155</f>
        <v>4499999</v>
      </c>
      <c r="H155" s="52" t="str">
        <f aca="false">'3. Raw Leads'!R155</f>
        <v>Most (≥75%)</v>
      </c>
      <c r="I155" s="57" t="n">
        <f aca="false">'3. Raw Leads'!S155</f>
        <v>50</v>
      </c>
      <c r="J155" s="52" t="n">
        <f aca="false">'3. Raw Leads'!T155</f>
        <v>0</v>
      </c>
      <c r="K155" s="52" t="n">
        <f aca="false">'3. Raw Leads'!U155</f>
        <v>2</v>
      </c>
      <c r="L155" s="52" t="str">
        <f aca="false">'3. Raw Leads'!V155</f>
        <v>No</v>
      </c>
      <c r="M155" s="52" t="n">
        <f aca="false">'3. Raw Leads'!W155</f>
        <v>2</v>
      </c>
      <c r="N155" s="52" t="str">
        <f aca="false">'3. Raw Leads'!X155</f>
        <v>Not interested</v>
      </c>
      <c r="O155" s="52" t="str">
        <f aca="false">'3. Raw Leads'!N155</f>
        <v>Within 1 month</v>
      </c>
      <c r="P155" s="52" t="n">
        <f aca="false">IFERROR(VLOOKUP(F155,'10. Lookups'!$A$3:$B$9,2,FALSE()),5)</f>
        <v>8</v>
      </c>
      <c r="Q155" s="52" t="n">
        <f aca="false">IFERROR(VLOOKUP(D155,'10. Lookups'!$D$3:$E$12,2,FALSE()),3)</f>
        <v>9</v>
      </c>
      <c r="R155" s="52" t="n">
        <f aca="false">IFERROR(VLOOKUP(E155,'10. Lookups'!$G$3:$H$8,2,FALSE()),5)</f>
        <v>15</v>
      </c>
      <c r="S155" s="52" t="n">
        <f aca="false">IFERROR(VLOOKUP(H155,'10. Lookups'!$J$3:$K$6,2,FALSE()),1)+IF(I155&gt;=75,5,IF(I155&gt;=50,3,IF(I155&gt;=25,2,IF(I155&gt;0,1,0))))+MIN(4,J155*2)</f>
        <v>7</v>
      </c>
      <c r="T155" s="52" t="n">
        <f aca="false">IF(K155&lt;=1,5,IF(K155&lt;=3,4,IF(K155&lt;=7,2,IF(K155&lt;=14,1,0))))+IFERROR(VLOOKUP(L155,'10. Lookups'!$M$3:$N$6,2,FALSE()),1)</f>
        <v>5</v>
      </c>
      <c r="U155" s="52" t="n">
        <f aca="false">IFERROR(VLOOKUP(N155,'10. Lookups'!$P$3:$Q$11,2,FALSE()),3)</f>
        <v>1</v>
      </c>
      <c r="V155" s="52" t="n">
        <f aca="false">IFERROR(VLOOKUP(O155,'10. Lookups'!$S$3:$T$7,2,FALSE()),2)</f>
        <v>5</v>
      </c>
      <c r="W155" s="52" t="n">
        <f aca="false">MIN(100,P155+Q155+R155+S155+T155+U155+V155)</f>
        <v>50</v>
      </c>
      <c r="X155" s="58" t="n">
        <f aca="false">W155</f>
        <v>50</v>
      </c>
      <c r="Y155" s="52" t="str">
        <f aca="false">IF(X155&gt;=75,"Hot",IF(X155&gt;=50,"Warm","Cold"))</f>
        <v>Warm</v>
      </c>
      <c r="Z155" s="52" t="str">
        <f aca="false">IF(Y155="Hot","Call within 5 min · senior agent · site-visit slot",IF(Y155="Warm","Call within 24h · WhatsApp drip · price sheet","Retargeting audience · email nurture · skip dial"))</f>
        <v>Call within 24h · WhatsApp drip · price sheet</v>
      </c>
    </row>
    <row r="156" customFormat="false" ht="15" hidden="false" customHeight="true" outlineLevel="0" collapsed="false">
      <c r="A156" s="49" t="str">
        <f aca="false">'3. Raw Leads'!A156</f>
        <v>L0155</v>
      </c>
      <c r="B156" s="49" t="str">
        <f aca="false">'3. Raw Leads'!C156</f>
        <v>Mehedi Ahmed</v>
      </c>
      <c r="C156" s="49" t="str">
        <f aca="false">'3. Raw Leads'!D156</f>
        <v>01803173109</v>
      </c>
      <c r="D156" s="49" t="str">
        <f aca="false">'3. Raw Leads'!I156</f>
        <v>Banasree</v>
      </c>
      <c r="E156" s="49" t="str">
        <f aca="false">'3. Raw Leads'!J156</f>
        <v>Uttara Greenview</v>
      </c>
      <c r="F156" s="49" t="str">
        <f aca="false">'3. Raw Leads'!K156</f>
        <v>80L–1Cr</v>
      </c>
      <c r="G156" s="51" t="n">
        <f aca="false">'3. Raw Leads'!L156</f>
        <v>8999999</v>
      </c>
      <c r="H156" s="49" t="str">
        <f aca="false">'3. Raw Leads'!R156</f>
        <v>Full (all fields)</v>
      </c>
      <c r="I156" s="55" t="n">
        <f aca="false">'3. Raw Leads'!S156</f>
        <v>0</v>
      </c>
      <c r="J156" s="49" t="n">
        <f aca="false">'3. Raw Leads'!T156</f>
        <v>0</v>
      </c>
      <c r="K156" s="49" t="n">
        <f aca="false">'3. Raw Leads'!U156</f>
        <v>1</v>
      </c>
      <c r="L156" s="49" t="str">
        <f aca="false">'3. Raw Leads'!V156</f>
        <v>Yes</v>
      </c>
      <c r="M156" s="49" t="n">
        <f aca="false">'3. Raw Leads'!W156</f>
        <v>3</v>
      </c>
      <c r="N156" s="49" t="str">
        <f aca="false">'3. Raw Leads'!X156</f>
        <v>Site visit confirmed</v>
      </c>
      <c r="O156" s="49" t="str">
        <f aca="false">'3. Raw Leads'!N156</f>
        <v>Just exploring</v>
      </c>
      <c r="P156" s="49" t="n">
        <f aca="false">IFERROR(VLOOKUP(F156,'10. Lookups'!$A$3:$B$9,2,FALSE()),5)</f>
        <v>22</v>
      </c>
      <c r="Q156" s="49" t="n">
        <f aca="false">IFERROR(VLOOKUP(D156,'10. Lookups'!$D$3:$E$12,2,FALSE()),3)</f>
        <v>15</v>
      </c>
      <c r="R156" s="49" t="n">
        <f aca="false">IFERROR(VLOOKUP(E156,'10. Lookups'!$G$3:$H$8,2,FALSE()),5)</f>
        <v>15</v>
      </c>
      <c r="S156" s="49" t="n">
        <f aca="false">IFERROR(VLOOKUP(H156,'10. Lookups'!$J$3:$K$6,2,FALSE()),1)+IF(I156&gt;=75,5,IF(I156&gt;=50,3,IF(I156&gt;=25,2,IF(I156&gt;0,1,0))))+MIN(4,J156*2)</f>
        <v>6</v>
      </c>
      <c r="T156" s="49" t="n">
        <f aca="false">IF(K156&lt;=1,5,IF(K156&lt;=3,4,IF(K156&lt;=7,2,IF(K156&lt;=14,1,0))))+IFERROR(VLOOKUP(L156,'10. Lookups'!$M$3:$N$6,2,FALSE()),1)</f>
        <v>10</v>
      </c>
      <c r="U156" s="49" t="n">
        <f aca="false">IFERROR(VLOOKUP(N156,'10. Lookups'!$P$3:$Q$11,2,FALSE()),3)</f>
        <v>15</v>
      </c>
      <c r="V156" s="49" t="n">
        <f aca="false">IFERROR(VLOOKUP(O156,'10. Lookups'!$S$3:$T$7,2,FALSE()),2)</f>
        <v>1</v>
      </c>
      <c r="W156" s="49" t="n">
        <f aca="false">MIN(100,P156+Q156+R156+S156+T156+U156+V156)</f>
        <v>84</v>
      </c>
      <c r="X156" s="56" t="n">
        <f aca="false">W156</f>
        <v>84</v>
      </c>
      <c r="Y156" s="49" t="str">
        <f aca="false">IF(X156&gt;=75,"Hot",IF(X156&gt;=50,"Warm","Cold"))</f>
        <v>Hot</v>
      </c>
      <c r="Z156" s="49" t="str">
        <f aca="false">IF(Y156="Hot","Call within 5 min · senior agent · site-visit slot",IF(Y156="Warm","Call within 24h · WhatsApp drip · price sheet","Retargeting audience · email nurture · skip dial"))</f>
        <v>Call within 5 min · senior agent · site-visit slot</v>
      </c>
    </row>
    <row r="157" customFormat="false" ht="15" hidden="false" customHeight="true" outlineLevel="0" collapsed="false">
      <c r="A157" s="52" t="str">
        <f aca="false">'3. Raw Leads'!A157</f>
        <v>L0156</v>
      </c>
      <c r="B157" s="52" t="str">
        <f aca="false">'3. Raw Leads'!C157</f>
        <v>Jubayer Akond</v>
      </c>
      <c r="C157" s="52" t="str">
        <f aca="false">'3. Raw Leads'!D157</f>
        <v>01401413811</v>
      </c>
      <c r="D157" s="52" t="str">
        <f aca="false">'3. Raw Leads'!I157</f>
        <v>Aftab Nagar</v>
      </c>
      <c r="E157" s="52" t="str">
        <f aca="false">'3. Raw Leads'!J157</f>
        <v>Uttara Greenview</v>
      </c>
      <c r="F157" s="52" t="str">
        <f aca="false">'3. Raw Leads'!K157</f>
        <v>80L–1Cr</v>
      </c>
      <c r="G157" s="54" t="n">
        <f aca="false">'3. Raw Leads'!L157</f>
        <v>8999999</v>
      </c>
      <c r="H157" s="52" t="str">
        <f aca="false">'3. Raw Leads'!R157</f>
        <v>Full (all fields)</v>
      </c>
      <c r="I157" s="57" t="n">
        <f aca="false">'3. Raw Leads'!S157</f>
        <v>50</v>
      </c>
      <c r="J157" s="52" t="n">
        <f aca="false">'3. Raw Leads'!T157</f>
        <v>2</v>
      </c>
      <c r="K157" s="52" t="n">
        <f aca="false">'3. Raw Leads'!U157</f>
        <v>1</v>
      </c>
      <c r="L157" s="52" t="str">
        <f aca="false">'3. Raw Leads'!V157</f>
        <v>Read no reply</v>
      </c>
      <c r="M157" s="52" t="n">
        <f aca="false">'3. Raw Leads'!W157</f>
        <v>3</v>
      </c>
      <c r="N157" s="52" t="str">
        <f aca="false">'3. Raw Leads'!X157</f>
        <v>Not interested</v>
      </c>
      <c r="O157" s="52" t="str">
        <f aca="false">'3. Raw Leads'!N157</f>
        <v>1–3 months</v>
      </c>
      <c r="P157" s="52" t="n">
        <f aca="false">IFERROR(VLOOKUP(F157,'10. Lookups'!$A$3:$B$9,2,FALSE()),5)</f>
        <v>22</v>
      </c>
      <c r="Q157" s="52" t="n">
        <f aca="false">IFERROR(VLOOKUP(D157,'10. Lookups'!$D$3:$E$12,2,FALSE()),3)</f>
        <v>15</v>
      </c>
      <c r="R157" s="52" t="n">
        <f aca="false">IFERROR(VLOOKUP(E157,'10. Lookups'!$G$3:$H$8,2,FALSE()),5)</f>
        <v>15</v>
      </c>
      <c r="S157" s="52" t="n">
        <f aca="false">IFERROR(VLOOKUP(H157,'10. Lookups'!$J$3:$K$6,2,FALSE()),1)+IF(I157&gt;=75,5,IF(I157&gt;=50,3,IF(I157&gt;=25,2,IF(I157&gt;0,1,0))))+MIN(4,J157*2)</f>
        <v>13</v>
      </c>
      <c r="T157" s="52" t="n">
        <f aca="false">IF(K157&lt;=1,5,IF(K157&lt;=3,4,IF(K157&lt;=7,2,IF(K157&lt;=14,1,0))))+IFERROR(VLOOKUP(L157,'10. Lookups'!$M$3:$N$6,2,FALSE()),1)</f>
        <v>8</v>
      </c>
      <c r="U157" s="52" t="n">
        <f aca="false">IFERROR(VLOOKUP(N157,'10. Lookups'!$P$3:$Q$11,2,FALSE()),3)</f>
        <v>1</v>
      </c>
      <c r="V157" s="52" t="n">
        <f aca="false">IFERROR(VLOOKUP(O157,'10. Lookups'!$S$3:$T$7,2,FALSE()),2)</f>
        <v>4</v>
      </c>
      <c r="W157" s="52" t="n">
        <f aca="false">MIN(100,P157+Q157+R157+S157+T157+U157+V157)</f>
        <v>78</v>
      </c>
      <c r="X157" s="58" t="n">
        <f aca="false">W157</f>
        <v>78</v>
      </c>
      <c r="Y157" s="52" t="str">
        <f aca="false">IF(X157&gt;=75,"Hot",IF(X157&gt;=50,"Warm","Cold"))</f>
        <v>Hot</v>
      </c>
      <c r="Z157" s="52" t="str">
        <f aca="false">IF(Y157="Hot","Call within 5 min · senior agent · site-visit slot",IF(Y157="Warm","Call within 24h · WhatsApp drip · price sheet","Retargeting audience · email nurture · skip dial"))</f>
        <v>Call within 5 min · senior agent · site-visit slot</v>
      </c>
    </row>
    <row r="158" customFormat="false" ht="15" hidden="false" customHeight="true" outlineLevel="0" collapsed="false">
      <c r="A158" s="49" t="str">
        <f aca="false">'3. Raw Leads'!A158</f>
        <v>L0157</v>
      </c>
      <c r="B158" s="49" t="str">
        <f aca="false">'3. Raw Leads'!C158</f>
        <v>Hasib Karim</v>
      </c>
      <c r="C158" s="49" t="str">
        <f aca="false">'3. Raw Leads'!D158</f>
        <v>01958556659</v>
      </c>
      <c r="D158" s="49" t="str">
        <f aca="false">'3. Raw Leads'!I158</f>
        <v>Uttara</v>
      </c>
      <c r="E158" s="49" t="str">
        <f aca="false">'3. Raw Leads'!J158</f>
        <v>Uttara Greenview</v>
      </c>
      <c r="F158" s="49" t="str">
        <f aca="false">'3. Raw Leads'!K158</f>
        <v>Above 1.5Cr</v>
      </c>
      <c r="G158" s="51" t="n">
        <f aca="false">'3. Raw Leads'!L158</f>
        <v>20000000</v>
      </c>
      <c r="H158" s="49" t="str">
        <f aca="false">'3. Raw Leads'!R158</f>
        <v>Full (all fields)</v>
      </c>
      <c r="I158" s="55" t="n">
        <f aca="false">'3. Raw Leads'!S158</f>
        <v>75</v>
      </c>
      <c r="J158" s="49" t="n">
        <f aca="false">'3. Raw Leads'!T158</f>
        <v>0</v>
      </c>
      <c r="K158" s="49" t="n">
        <f aca="false">'3. Raw Leads'!U158</f>
        <v>2</v>
      </c>
      <c r="L158" s="49" t="str">
        <f aca="false">'3. Raw Leads'!V158</f>
        <v>No</v>
      </c>
      <c r="M158" s="49" t="n">
        <f aca="false">'3. Raw Leads'!W158</f>
        <v>2</v>
      </c>
      <c r="N158" s="49" t="str">
        <f aca="false">'3. Raw Leads'!X158</f>
        <v>Not picked up</v>
      </c>
      <c r="O158" s="49" t="str">
        <f aca="false">'3. Raw Leads'!N158</f>
        <v>Just exploring</v>
      </c>
      <c r="P158" s="49" t="n">
        <f aca="false">IFERROR(VLOOKUP(F158,'10. Lookups'!$A$3:$B$9,2,FALSE()),5)</f>
        <v>15</v>
      </c>
      <c r="Q158" s="49" t="n">
        <f aca="false">IFERROR(VLOOKUP(D158,'10. Lookups'!$D$3:$E$12,2,FALSE()),3)</f>
        <v>15</v>
      </c>
      <c r="R158" s="49" t="n">
        <f aca="false">IFERROR(VLOOKUP(E158,'10. Lookups'!$G$3:$H$8,2,FALSE()),5)</f>
        <v>15</v>
      </c>
      <c r="S158" s="49" t="n">
        <f aca="false">IFERROR(VLOOKUP(H158,'10. Lookups'!$J$3:$K$6,2,FALSE()),1)+IF(I158&gt;=75,5,IF(I158&gt;=50,3,IF(I158&gt;=25,2,IF(I158&gt;0,1,0))))+MIN(4,J158*2)</f>
        <v>11</v>
      </c>
      <c r="T158" s="49" t="n">
        <f aca="false">IF(K158&lt;=1,5,IF(K158&lt;=3,4,IF(K158&lt;=7,2,IF(K158&lt;=14,1,0))))+IFERROR(VLOOKUP(L158,'10. Lookups'!$M$3:$N$6,2,FALSE()),1)</f>
        <v>5</v>
      </c>
      <c r="U158" s="49" t="n">
        <f aca="false">IFERROR(VLOOKUP(N158,'10. Lookups'!$P$3:$Q$11,2,FALSE()),3)</f>
        <v>3</v>
      </c>
      <c r="V158" s="49" t="n">
        <f aca="false">IFERROR(VLOOKUP(O158,'10. Lookups'!$S$3:$T$7,2,FALSE()),2)</f>
        <v>1</v>
      </c>
      <c r="W158" s="49" t="n">
        <f aca="false">MIN(100,P158+Q158+R158+S158+T158+U158+V158)</f>
        <v>65</v>
      </c>
      <c r="X158" s="56" t="n">
        <f aca="false">W158</f>
        <v>65</v>
      </c>
      <c r="Y158" s="49" t="str">
        <f aca="false">IF(X158&gt;=75,"Hot",IF(X158&gt;=50,"Warm","Cold"))</f>
        <v>Warm</v>
      </c>
      <c r="Z158" s="49" t="str">
        <f aca="false">IF(Y158="Hot","Call within 5 min · senior agent · site-visit slot",IF(Y158="Warm","Call within 24h · WhatsApp drip · price sheet","Retargeting audience · email nurture · skip dial"))</f>
        <v>Call within 24h · WhatsApp drip · price sheet</v>
      </c>
    </row>
    <row r="159" customFormat="false" ht="15" hidden="false" customHeight="true" outlineLevel="0" collapsed="false">
      <c r="A159" s="52" t="str">
        <f aca="false">'3. Raw Leads'!A159</f>
        <v>L0158</v>
      </c>
      <c r="B159" s="52" t="str">
        <f aca="false">'3. Raw Leads'!C159</f>
        <v>Nazmul Mahmud</v>
      </c>
      <c r="C159" s="52" t="str">
        <f aca="false">'3. Raw Leads'!D159</f>
        <v>01499210752</v>
      </c>
      <c r="D159" s="52" t="str">
        <f aca="false">'3. Raw Leads'!I159</f>
        <v>Mirpur DOHS</v>
      </c>
      <c r="E159" s="52" t="str">
        <f aca="false">'3. Raw Leads'!J159</f>
        <v>Generic / Not Sure</v>
      </c>
      <c r="F159" s="52" t="str">
        <f aca="false">'3. Raw Leads'!K159</f>
        <v>80L–1Cr</v>
      </c>
      <c r="G159" s="54" t="n">
        <f aca="false">'3. Raw Leads'!L159</f>
        <v>8999999</v>
      </c>
      <c r="H159" s="52" t="str">
        <f aca="false">'3. Raw Leads'!R159</f>
        <v>Minimal (&lt;50%)</v>
      </c>
      <c r="I159" s="57" t="n">
        <f aca="false">'3. Raw Leads'!S159</f>
        <v>0</v>
      </c>
      <c r="J159" s="52" t="n">
        <f aca="false">'3. Raw Leads'!T159</f>
        <v>0</v>
      </c>
      <c r="K159" s="52" t="n">
        <f aca="false">'3. Raw Leads'!U159</f>
        <v>5</v>
      </c>
      <c r="L159" s="52" t="str">
        <f aca="false">'3. Raw Leads'!V159</f>
        <v>N/A</v>
      </c>
      <c r="M159" s="52" t="n">
        <f aca="false">'3. Raw Leads'!W159</f>
        <v>4</v>
      </c>
      <c r="N159" s="52" t="str">
        <f aca="false">'3. Raw Leads'!X159</f>
        <v>Out of budget</v>
      </c>
      <c r="O159" s="52" t="str">
        <f aca="false">'3. Raw Leads'!N159</f>
        <v>3–6 months</v>
      </c>
      <c r="P159" s="52" t="n">
        <f aca="false">IFERROR(VLOOKUP(F159,'10. Lookups'!$A$3:$B$9,2,FALSE()),5)</f>
        <v>22</v>
      </c>
      <c r="Q159" s="52" t="n">
        <f aca="false">IFERROR(VLOOKUP(D159,'10. Lookups'!$D$3:$E$12,2,FALSE()),3)</f>
        <v>15</v>
      </c>
      <c r="R159" s="52" t="n">
        <f aca="false">IFERROR(VLOOKUP(E159,'10. Lookups'!$G$3:$H$8,2,FALSE()),5)</f>
        <v>5</v>
      </c>
      <c r="S159" s="52" t="n">
        <f aca="false">IFERROR(VLOOKUP(H159,'10. Lookups'!$J$3:$K$6,2,FALSE()),1)+IF(I159&gt;=75,5,IF(I159&gt;=50,3,IF(I159&gt;=25,2,IF(I159&gt;0,1,0))))+MIN(4,J159*2)</f>
        <v>1</v>
      </c>
      <c r="T159" s="52" t="n">
        <f aca="false">IF(K159&lt;=1,5,IF(K159&lt;=3,4,IF(K159&lt;=7,2,IF(K159&lt;=14,1,0))))+IFERROR(VLOOKUP(L159,'10. Lookups'!$M$3:$N$6,2,FALSE()),1)</f>
        <v>4</v>
      </c>
      <c r="U159" s="52" t="n">
        <f aca="false">IFERROR(VLOOKUP(N159,'10. Lookups'!$P$3:$Q$11,2,FALSE()),3)</f>
        <v>2</v>
      </c>
      <c r="V159" s="52" t="n">
        <f aca="false">IFERROR(VLOOKUP(O159,'10. Lookups'!$S$3:$T$7,2,FALSE()),2)</f>
        <v>3</v>
      </c>
      <c r="W159" s="52" t="n">
        <f aca="false">MIN(100,P159+Q159+R159+S159+T159+U159+V159)</f>
        <v>52</v>
      </c>
      <c r="X159" s="58" t="n">
        <f aca="false">W159</f>
        <v>52</v>
      </c>
      <c r="Y159" s="52" t="str">
        <f aca="false">IF(X159&gt;=75,"Hot",IF(X159&gt;=50,"Warm","Cold"))</f>
        <v>Warm</v>
      </c>
      <c r="Z159" s="52" t="str">
        <f aca="false">IF(Y159="Hot","Call within 5 min · senior agent · site-visit slot",IF(Y159="Warm","Call within 24h · WhatsApp drip · price sheet","Retargeting audience · email nurture · skip dial"))</f>
        <v>Call within 24h · WhatsApp drip · price sheet</v>
      </c>
    </row>
    <row r="160" customFormat="false" ht="15" hidden="false" customHeight="true" outlineLevel="0" collapsed="false">
      <c r="A160" s="49" t="str">
        <f aca="false">'3. Raw Leads'!A160</f>
        <v>L0159</v>
      </c>
      <c r="B160" s="49" t="str">
        <f aca="false">'3. Raw Leads'!C160</f>
        <v>Mahmud Mahmud</v>
      </c>
      <c r="C160" s="49" t="str">
        <f aca="false">'3. Raw Leads'!D160</f>
        <v>01655661390</v>
      </c>
      <c r="D160" s="49" t="str">
        <f aca="false">'3. Raw Leads'!I160</f>
        <v>Mohammadpur</v>
      </c>
      <c r="E160" s="49" t="str">
        <f aca="false">'3. Raw Leads'!J160</f>
        <v>Mirpur DOHS Premier</v>
      </c>
      <c r="F160" s="49" t="str">
        <f aca="false">'3. Raw Leads'!K160</f>
        <v>Under 60L</v>
      </c>
      <c r="G160" s="51" t="n">
        <f aca="false">'3. Raw Leads'!L160</f>
        <v>4499999</v>
      </c>
      <c r="H160" s="49" t="str">
        <f aca="false">'3. Raw Leads'!R160</f>
        <v>Most (≥75%)</v>
      </c>
      <c r="I160" s="55" t="n">
        <f aca="false">'3. Raw Leads'!S160</f>
        <v>95</v>
      </c>
      <c r="J160" s="49" t="n">
        <f aca="false">'3. Raw Leads'!T160</f>
        <v>1</v>
      </c>
      <c r="K160" s="49" t="n">
        <f aca="false">'3. Raw Leads'!U160</f>
        <v>1</v>
      </c>
      <c r="L160" s="49" t="str">
        <f aca="false">'3. Raw Leads'!V160</f>
        <v>No</v>
      </c>
      <c r="M160" s="49" t="n">
        <f aca="false">'3. Raw Leads'!W160</f>
        <v>2</v>
      </c>
      <c r="N160" s="49" t="str">
        <f aca="false">'3. Raw Leads'!X160</f>
        <v>Hot – callback scheduled</v>
      </c>
      <c r="O160" s="49" t="str">
        <f aca="false">'3. Raw Leads'!N160</f>
        <v>Just exploring</v>
      </c>
      <c r="P160" s="49" t="n">
        <f aca="false">IFERROR(VLOOKUP(F160,'10. Lookups'!$A$3:$B$9,2,FALSE()),5)</f>
        <v>8</v>
      </c>
      <c r="Q160" s="49" t="n">
        <f aca="false">IFERROR(VLOOKUP(D160,'10. Lookups'!$D$3:$E$12,2,FALSE()),3)</f>
        <v>8</v>
      </c>
      <c r="R160" s="49" t="n">
        <f aca="false">IFERROR(VLOOKUP(E160,'10. Lookups'!$G$3:$H$8,2,FALSE()),5)</f>
        <v>15</v>
      </c>
      <c r="S160" s="49" t="n">
        <f aca="false">IFERROR(VLOOKUP(H160,'10. Lookups'!$J$3:$K$6,2,FALSE()),1)+IF(I160&gt;=75,5,IF(I160&gt;=50,3,IF(I160&gt;=25,2,IF(I160&gt;0,1,0))))+MIN(4,J160*2)</f>
        <v>11</v>
      </c>
      <c r="T160" s="49" t="n">
        <f aca="false">IF(K160&lt;=1,5,IF(K160&lt;=3,4,IF(K160&lt;=7,2,IF(K160&lt;=14,1,0))))+IFERROR(VLOOKUP(L160,'10. Lookups'!$M$3:$N$6,2,FALSE()),1)</f>
        <v>6</v>
      </c>
      <c r="U160" s="49" t="n">
        <f aca="false">IFERROR(VLOOKUP(N160,'10. Lookups'!$P$3:$Q$11,2,FALSE()),3)</f>
        <v>13</v>
      </c>
      <c r="V160" s="49" t="n">
        <f aca="false">IFERROR(VLOOKUP(O160,'10. Lookups'!$S$3:$T$7,2,FALSE()),2)</f>
        <v>1</v>
      </c>
      <c r="W160" s="49" t="n">
        <f aca="false">MIN(100,P160+Q160+R160+S160+T160+U160+V160)</f>
        <v>62</v>
      </c>
      <c r="X160" s="56" t="n">
        <f aca="false">W160</f>
        <v>62</v>
      </c>
      <c r="Y160" s="49" t="str">
        <f aca="false">IF(X160&gt;=75,"Hot",IF(X160&gt;=50,"Warm","Cold"))</f>
        <v>Warm</v>
      </c>
      <c r="Z160" s="49" t="str">
        <f aca="false">IF(Y160="Hot","Call within 5 min · senior agent · site-visit slot",IF(Y160="Warm","Call within 24h · WhatsApp drip · price sheet","Retargeting audience · email nurture · skip dial"))</f>
        <v>Call within 24h · WhatsApp drip · price sheet</v>
      </c>
    </row>
    <row r="161" customFormat="false" ht="15" hidden="false" customHeight="true" outlineLevel="0" collapsed="false">
      <c r="A161" s="52" t="str">
        <f aca="false">'3. Raw Leads'!A161</f>
        <v>L0160</v>
      </c>
      <c r="B161" s="52" t="str">
        <f aca="false">'3. Raw Leads'!C161</f>
        <v>Hasib Hossain</v>
      </c>
      <c r="C161" s="52" t="str">
        <f aca="false">'3. Raw Leads'!D161</f>
        <v>01341686227</v>
      </c>
      <c r="D161" s="52" t="str">
        <f aca="false">'3. Raw Leads'!I161</f>
        <v>Aftab Nagar</v>
      </c>
      <c r="E161" s="52" t="str">
        <f aca="false">'3. Raw Leads'!J161</f>
        <v>Aftab Garden Residence</v>
      </c>
      <c r="F161" s="52" t="str">
        <f aca="false">'3. Raw Leads'!K161</f>
        <v>80L–1Cr</v>
      </c>
      <c r="G161" s="54" t="n">
        <f aca="false">'3. Raw Leads'!L161</f>
        <v>8999999</v>
      </c>
      <c r="H161" s="52" t="str">
        <f aca="false">'3. Raw Leads'!R161</f>
        <v>Full (all fields)</v>
      </c>
      <c r="I161" s="57" t="n">
        <f aca="false">'3. Raw Leads'!S161</f>
        <v>25</v>
      </c>
      <c r="J161" s="52" t="n">
        <f aca="false">'3. Raw Leads'!T161</f>
        <v>1</v>
      </c>
      <c r="K161" s="52" t="n">
        <f aca="false">'3. Raw Leads'!U161</f>
        <v>0</v>
      </c>
      <c r="L161" s="52" t="str">
        <f aca="false">'3. Raw Leads'!V161</f>
        <v>Read no reply</v>
      </c>
      <c r="M161" s="52" t="n">
        <f aca="false">'3. Raw Leads'!W161</f>
        <v>2</v>
      </c>
      <c r="N161" s="52" t="str">
        <f aca="false">'3. Raw Leads'!X161</f>
        <v>Wrong number</v>
      </c>
      <c r="O161" s="52" t="str">
        <f aca="false">'3. Raw Leads'!N161</f>
        <v>6–12 months</v>
      </c>
      <c r="P161" s="52" t="n">
        <f aca="false">IFERROR(VLOOKUP(F161,'10. Lookups'!$A$3:$B$9,2,FALSE()),5)</f>
        <v>22</v>
      </c>
      <c r="Q161" s="52" t="n">
        <f aca="false">IFERROR(VLOOKUP(D161,'10. Lookups'!$D$3:$E$12,2,FALSE()),3)</f>
        <v>15</v>
      </c>
      <c r="R161" s="52" t="n">
        <f aca="false">IFERROR(VLOOKUP(E161,'10. Lookups'!$G$3:$H$8,2,FALSE()),5)</f>
        <v>15</v>
      </c>
      <c r="S161" s="52" t="n">
        <f aca="false">IFERROR(VLOOKUP(H161,'10. Lookups'!$J$3:$K$6,2,FALSE()),1)+IF(I161&gt;=75,5,IF(I161&gt;=50,3,IF(I161&gt;=25,2,IF(I161&gt;0,1,0))))+MIN(4,J161*2)</f>
        <v>10</v>
      </c>
      <c r="T161" s="52" t="n">
        <f aca="false">IF(K161&lt;=1,5,IF(K161&lt;=3,4,IF(K161&lt;=7,2,IF(K161&lt;=14,1,0))))+IFERROR(VLOOKUP(L161,'10. Lookups'!$M$3:$N$6,2,FALSE()),1)</f>
        <v>8</v>
      </c>
      <c r="U161" s="52" t="n">
        <f aca="false">IFERROR(VLOOKUP(N161,'10. Lookups'!$P$3:$Q$11,2,FALSE()),3)</f>
        <v>0</v>
      </c>
      <c r="V161" s="52" t="n">
        <f aca="false">IFERROR(VLOOKUP(O161,'10. Lookups'!$S$3:$T$7,2,FALSE()),2)</f>
        <v>2</v>
      </c>
      <c r="W161" s="52" t="n">
        <f aca="false">MIN(100,P161+Q161+R161+S161+T161+U161+V161)</f>
        <v>72</v>
      </c>
      <c r="X161" s="58" t="n">
        <f aca="false">W161</f>
        <v>72</v>
      </c>
      <c r="Y161" s="52" t="str">
        <f aca="false">IF(X161&gt;=75,"Hot",IF(X161&gt;=50,"Warm","Cold"))</f>
        <v>Warm</v>
      </c>
      <c r="Z161" s="52" t="str">
        <f aca="false">IF(Y161="Hot","Call within 5 min · senior agent · site-visit slot",IF(Y161="Warm","Call within 24h · WhatsApp drip · price sheet","Retargeting audience · email nurture · skip dial"))</f>
        <v>Call within 24h · WhatsApp drip · price sheet</v>
      </c>
    </row>
    <row r="162" customFormat="false" ht="15" hidden="false" customHeight="true" outlineLevel="0" collapsed="false">
      <c r="A162" s="49" t="str">
        <f aca="false">'3. Raw Leads'!A162</f>
        <v>L0161</v>
      </c>
      <c r="B162" s="49" t="str">
        <f aca="false">'3. Raw Leads'!C162</f>
        <v>Sajid Sheikh</v>
      </c>
      <c r="C162" s="49" t="str">
        <f aca="false">'3. Raw Leads'!D162</f>
        <v>01392703352</v>
      </c>
      <c r="D162" s="49" t="str">
        <f aca="false">'3. Raw Leads'!I162</f>
        <v>Banasree</v>
      </c>
      <c r="E162" s="49" t="str">
        <f aca="false">'3. Raw Leads'!J162</f>
        <v>Aftab Garden Residence</v>
      </c>
      <c r="F162" s="49" t="str">
        <f aca="false">'3. Raw Leads'!K162</f>
        <v>1Cr–1.25Cr</v>
      </c>
      <c r="G162" s="51" t="n">
        <f aca="false">'3. Raw Leads'!L162</f>
        <v>11249999</v>
      </c>
      <c r="H162" s="49" t="str">
        <f aca="false">'3. Raw Leads'!R162</f>
        <v>Full (all fields)</v>
      </c>
      <c r="I162" s="55" t="n">
        <f aca="false">'3. Raw Leads'!S162</f>
        <v>0</v>
      </c>
      <c r="J162" s="49" t="n">
        <f aca="false">'3. Raw Leads'!T162</f>
        <v>1</v>
      </c>
      <c r="K162" s="49" t="n">
        <f aca="false">'3. Raw Leads'!U162</f>
        <v>0</v>
      </c>
      <c r="L162" s="49" t="str">
        <f aca="false">'3. Raw Leads'!V162</f>
        <v>Read no reply</v>
      </c>
      <c r="M162" s="49" t="n">
        <f aca="false">'3. Raw Leads'!W162</f>
        <v>5</v>
      </c>
      <c r="N162" s="49" t="str">
        <f aca="false">'3. Raw Leads'!X162</f>
        <v>Not picked up</v>
      </c>
      <c r="O162" s="49" t="str">
        <f aca="false">'3. Raw Leads'!N162</f>
        <v>3–6 months</v>
      </c>
      <c r="P162" s="49" t="n">
        <f aca="false">IFERROR(VLOOKUP(F162,'10. Lookups'!$A$3:$B$9,2,FALSE()),5)</f>
        <v>25</v>
      </c>
      <c r="Q162" s="49" t="n">
        <f aca="false">IFERROR(VLOOKUP(D162,'10. Lookups'!$D$3:$E$12,2,FALSE()),3)</f>
        <v>15</v>
      </c>
      <c r="R162" s="49" t="n">
        <f aca="false">IFERROR(VLOOKUP(E162,'10. Lookups'!$G$3:$H$8,2,FALSE()),5)</f>
        <v>15</v>
      </c>
      <c r="S162" s="49" t="n">
        <f aca="false">IFERROR(VLOOKUP(H162,'10. Lookups'!$J$3:$K$6,2,FALSE()),1)+IF(I162&gt;=75,5,IF(I162&gt;=50,3,IF(I162&gt;=25,2,IF(I162&gt;0,1,0))))+MIN(4,J162*2)</f>
        <v>8</v>
      </c>
      <c r="T162" s="49" t="n">
        <f aca="false">IF(K162&lt;=1,5,IF(K162&lt;=3,4,IF(K162&lt;=7,2,IF(K162&lt;=14,1,0))))+IFERROR(VLOOKUP(L162,'10. Lookups'!$M$3:$N$6,2,FALSE()),1)</f>
        <v>8</v>
      </c>
      <c r="U162" s="49" t="n">
        <f aca="false">IFERROR(VLOOKUP(N162,'10. Lookups'!$P$3:$Q$11,2,FALSE()),3)</f>
        <v>3</v>
      </c>
      <c r="V162" s="49" t="n">
        <f aca="false">IFERROR(VLOOKUP(O162,'10. Lookups'!$S$3:$T$7,2,FALSE()),2)</f>
        <v>3</v>
      </c>
      <c r="W162" s="49" t="n">
        <f aca="false">MIN(100,P162+Q162+R162+S162+T162+U162+V162)</f>
        <v>77</v>
      </c>
      <c r="X162" s="56" t="n">
        <f aca="false">W162</f>
        <v>77</v>
      </c>
      <c r="Y162" s="49" t="str">
        <f aca="false">IF(X162&gt;=75,"Hot",IF(X162&gt;=50,"Warm","Cold"))</f>
        <v>Hot</v>
      </c>
      <c r="Z162" s="49" t="str">
        <f aca="false">IF(Y162="Hot","Call within 5 min · senior agent · site-visit slot",IF(Y162="Warm","Call within 24h · WhatsApp drip · price sheet","Retargeting audience · email nurture · skip dial"))</f>
        <v>Call within 5 min · senior agent · site-visit slot</v>
      </c>
    </row>
    <row r="163" customFormat="false" ht="15" hidden="false" customHeight="true" outlineLevel="0" collapsed="false">
      <c r="A163" s="52" t="str">
        <f aca="false">'3. Raw Leads'!A163</f>
        <v>L0162</v>
      </c>
      <c r="B163" s="52" t="str">
        <f aca="false">'3. Raw Leads'!C163</f>
        <v>Mahmud Reza</v>
      </c>
      <c r="C163" s="52" t="str">
        <f aca="false">'3. Raw Leads'!D163</f>
        <v>01398042043</v>
      </c>
      <c r="D163" s="52" t="str">
        <f aca="false">'3. Raw Leads'!I163</f>
        <v>Outside Dhaka</v>
      </c>
      <c r="E163" s="52" t="str">
        <f aca="false">'3. Raw Leads'!J163</f>
        <v>Generic / Not Sure</v>
      </c>
      <c r="F163" s="52" t="str">
        <f aca="false">'3. Raw Leads'!K163</f>
        <v>1.25Cr–1.5Cr</v>
      </c>
      <c r="G163" s="54" t="n">
        <f aca="false">'3. Raw Leads'!L163</f>
        <v>13750000</v>
      </c>
      <c r="H163" s="52" t="str">
        <f aca="false">'3. Raw Leads'!R163</f>
        <v>Full (all fields)</v>
      </c>
      <c r="I163" s="57" t="n">
        <f aca="false">'3. Raw Leads'!S163</f>
        <v>50</v>
      </c>
      <c r="J163" s="52" t="n">
        <f aca="false">'3. Raw Leads'!T163</f>
        <v>0</v>
      </c>
      <c r="K163" s="52" t="n">
        <f aca="false">'3. Raw Leads'!U163</f>
        <v>2</v>
      </c>
      <c r="L163" s="52" t="str">
        <f aca="false">'3. Raw Leads'!V163</f>
        <v>No</v>
      </c>
      <c r="M163" s="52" t="n">
        <f aca="false">'3. Raw Leads'!W163</f>
        <v>1</v>
      </c>
      <c r="N163" s="52" t="str">
        <f aca="false">'3. Raw Leads'!X163</f>
        <v>Not picked up</v>
      </c>
      <c r="O163" s="52" t="str">
        <f aca="false">'3. Raw Leads'!N163</f>
        <v>1–3 months</v>
      </c>
      <c r="P163" s="52" t="n">
        <f aca="false">IFERROR(VLOOKUP(F163,'10. Lookups'!$A$3:$B$9,2,FALSE()),5)</f>
        <v>23</v>
      </c>
      <c r="Q163" s="52" t="n">
        <f aca="false">IFERROR(VLOOKUP(D163,'10. Lookups'!$D$3:$E$12,2,FALSE()),3)</f>
        <v>3</v>
      </c>
      <c r="R163" s="52" t="n">
        <f aca="false">IFERROR(VLOOKUP(E163,'10. Lookups'!$G$3:$H$8,2,FALSE()),5)</f>
        <v>5</v>
      </c>
      <c r="S163" s="52" t="n">
        <f aca="false">IFERROR(VLOOKUP(H163,'10. Lookups'!$J$3:$K$6,2,FALSE()),1)+IF(I163&gt;=75,5,IF(I163&gt;=50,3,IF(I163&gt;=25,2,IF(I163&gt;0,1,0))))+MIN(4,J163*2)</f>
        <v>9</v>
      </c>
      <c r="T163" s="52" t="n">
        <f aca="false">IF(K163&lt;=1,5,IF(K163&lt;=3,4,IF(K163&lt;=7,2,IF(K163&lt;=14,1,0))))+IFERROR(VLOOKUP(L163,'10. Lookups'!$M$3:$N$6,2,FALSE()),1)</f>
        <v>5</v>
      </c>
      <c r="U163" s="52" t="n">
        <f aca="false">IFERROR(VLOOKUP(N163,'10. Lookups'!$P$3:$Q$11,2,FALSE()),3)</f>
        <v>3</v>
      </c>
      <c r="V163" s="52" t="n">
        <f aca="false">IFERROR(VLOOKUP(O163,'10. Lookups'!$S$3:$T$7,2,FALSE()),2)</f>
        <v>4</v>
      </c>
      <c r="W163" s="52" t="n">
        <f aca="false">MIN(100,P163+Q163+R163+S163+T163+U163+V163)</f>
        <v>52</v>
      </c>
      <c r="X163" s="58" t="n">
        <f aca="false">W163</f>
        <v>52</v>
      </c>
      <c r="Y163" s="52" t="str">
        <f aca="false">IF(X163&gt;=75,"Hot",IF(X163&gt;=50,"Warm","Cold"))</f>
        <v>Warm</v>
      </c>
      <c r="Z163" s="52" t="str">
        <f aca="false">IF(Y163="Hot","Call within 5 min · senior agent · site-visit slot",IF(Y163="Warm","Call within 24h · WhatsApp drip · price sheet","Retargeting audience · email nurture · skip dial"))</f>
        <v>Call within 24h · WhatsApp drip · price sheet</v>
      </c>
    </row>
    <row r="164" customFormat="false" ht="15" hidden="false" customHeight="true" outlineLevel="0" collapsed="false">
      <c r="A164" s="49" t="str">
        <f aca="false">'3. Raw Leads'!A164</f>
        <v>L0163</v>
      </c>
      <c r="B164" s="49" t="str">
        <f aca="false">'3. Raw Leads'!C164</f>
        <v>Rakib Rahman</v>
      </c>
      <c r="C164" s="49" t="str">
        <f aca="false">'3. Raw Leads'!D164</f>
        <v>01400384576</v>
      </c>
      <c r="D164" s="49" t="str">
        <f aca="false">'3. Raw Leads'!I164</f>
        <v>Mirpur DOHS</v>
      </c>
      <c r="E164" s="49" t="str">
        <f aca="false">'3. Raw Leads'!J164</f>
        <v>Generic / Not Sure</v>
      </c>
      <c r="F164" s="49" t="str">
        <f aca="false">'3. Raw Leads'!K164</f>
        <v>60L–80L</v>
      </c>
      <c r="G164" s="51" t="n">
        <f aca="false">'3. Raw Leads'!L164</f>
        <v>6999999</v>
      </c>
      <c r="H164" s="49" t="str">
        <f aca="false">'3. Raw Leads'!R164</f>
        <v>Minimal (&lt;50%)</v>
      </c>
      <c r="I164" s="55" t="n">
        <f aca="false">'3. Raw Leads'!S164</f>
        <v>0</v>
      </c>
      <c r="J164" s="49" t="n">
        <f aca="false">'3. Raw Leads'!T164</f>
        <v>0</v>
      </c>
      <c r="K164" s="49" t="n">
        <f aca="false">'3. Raw Leads'!U164</f>
        <v>7</v>
      </c>
      <c r="L164" s="49" t="str">
        <f aca="false">'3. Raw Leads'!V164</f>
        <v>No</v>
      </c>
      <c r="M164" s="49" t="n">
        <f aca="false">'3. Raw Leads'!W164</f>
        <v>1</v>
      </c>
      <c r="N164" s="49" t="str">
        <f aca="false">'3. Raw Leads'!X164</f>
        <v>Needs info – follow up</v>
      </c>
      <c r="O164" s="49" t="str">
        <f aca="false">'3. Raw Leads'!N164</f>
        <v>Within 1 month</v>
      </c>
      <c r="P164" s="49" t="n">
        <f aca="false">IFERROR(VLOOKUP(F164,'10. Lookups'!$A$3:$B$9,2,FALSE()),5)</f>
        <v>18</v>
      </c>
      <c r="Q164" s="49" t="n">
        <f aca="false">IFERROR(VLOOKUP(D164,'10. Lookups'!$D$3:$E$12,2,FALSE()),3)</f>
        <v>15</v>
      </c>
      <c r="R164" s="49" t="n">
        <f aca="false">IFERROR(VLOOKUP(E164,'10. Lookups'!$G$3:$H$8,2,FALSE()),5)</f>
        <v>5</v>
      </c>
      <c r="S164" s="49" t="n">
        <f aca="false">IFERROR(VLOOKUP(H164,'10. Lookups'!$J$3:$K$6,2,FALSE()),1)+IF(I164&gt;=75,5,IF(I164&gt;=50,3,IF(I164&gt;=25,2,IF(I164&gt;0,1,0))))+MIN(4,J164*2)</f>
        <v>1</v>
      </c>
      <c r="T164" s="49" t="n">
        <f aca="false">IF(K164&lt;=1,5,IF(K164&lt;=3,4,IF(K164&lt;=7,2,IF(K164&lt;=14,1,0))))+IFERROR(VLOOKUP(L164,'10. Lookups'!$M$3:$N$6,2,FALSE()),1)</f>
        <v>3</v>
      </c>
      <c r="U164" s="49" t="n">
        <f aca="false">IFERROR(VLOOKUP(N164,'10. Lookups'!$P$3:$Q$11,2,FALSE()),3)</f>
        <v>7</v>
      </c>
      <c r="V164" s="49" t="n">
        <f aca="false">IFERROR(VLOOKUP(O164,'10. Lookups'!$S$3:$T$7,2,FALSE()),2)</f>
        <v>5</v>
      </c>
      <c r="W164" s="49" t="n">
        <f aca="false">MIN(100,P164+Q164+R164+S164+T164+U164+V164)</f>
        <v>54</v>
      </c>
      <c r="X164" s="56" t="n">
        <f aca="false">W164</f>
        <v>54</v>
      </c>
      <c r="Y164" s="49" t="str">
        <f aca="false">IF(X164&gt;=75,"Hot",IF(X164&gt;=50,"Warm","Cold"))</f>
        <v>Warm</v>
      </c>
      <c r="Z164" s="49" t="str">
        <f aca="false">IF(Y164="Hot","Call within 5 min · senior agent · site-visit slot",IF(Y164="Warm","Call within 24h · WhatsApp drip · price sheet","Retargeting audience · email nurture · skip dial"))</f>
        <v>Call within 24h · WhatsApp drip · price sheet</v>
      </c>
    </row>
    <row r="165" customFormat="false" ht="15" hidden="false" customHeight="true" outlineLevel="0" collapsed="false">
      <c r="A165" s="52" t="str">
        <f aca="false">'3. Raw Leads'!A165</f>
        <v>L0164</v>
      </c>
      <c r="B165" s="52" t="str">
        <f aca="false">'3. Raw Leads'!C165</f>
        <v>Nayeem Sarkar</v>
      </c>
      <c r="C165" s="52" t="str">
        <f aca="false">'3. Raw Leads'!D165</f>
        <v>01636392649</v>
      </c>
      <c r="D165" s="52" t="str">
        <f aca="false">'3. Raw Leads'!I165</f>
        <v>Aftab Nagar</v>
      </c>
      <c r="E165" s="52" t="str">
        <f aca="false">'3. Raw Leads'!J165</f>
        <v>Mirpur DOHS Premier</v>
      </c>
      <c r="F165" s="52" t="str">
        <f aca="false">'3. Raw Leads'!K165</f>
        <v>Not disclosed</v>
      </c>
      <c r="G165" s="54" t="n">
        <f aca="false">'3. Raw Leads'!L165</f>
        <v>0</v>
      </c>
      <c r="H165" s="52" t="str">
        <f aca="false">'3. Raw Leads'!R165</f>
        <v>Full (all fields)</v>
      </c>
      <c r="I165" s="57" t="n">
        <f aca="false">'3. Raw Leads'!S165</f>
        <v>0</v>
      </c>
      <c r="J165" s="52" t="n">
        <f aca="false">'3. Raw Leads'!T165</f>
        <v>2</v>
      </c>
      <c r="K165" s="52" t="n">
        <f aca="false">'3. Raw Leads'!U165</f>
        <v>3</v>
      </c>
      <c r="L165" s="52" t="str">
        <f aca="false">'3. Raw Leads'!V165</f>
        <v>Yes</v>
      </c>
      <c r="M165" s="52" t="n">
        <f aca="false">'3. Raw Leads'!W165</f>
        <v>2</v>
      </c>
      <c r="N165" s="52" t="str">
        <f aca="false">'3. Raw Leads'!X165</f>
        <v>Out of budget</v>
      </c>
      <c r="O165" s="52" t="str">
        <f aca="false">'3. Raw Leads'!N165</f>
        <v>Just exploring</v>
      </c>
      <c r="P165" s="52" t="n">
        <f aca="false">IFERROR(VLOOKUP(F165,'10. Lookups'!$A$3:$B$9,2,FALSE()),5)</f>
        <v>5</v>
      </c>
      <c r="Q165" s="52" t="n">
        <f aca="false">IFERROR(VLOOKUP(D165,'10. Lookups'!$D$3:$E$12,2,FALSE()),3)</f>
        <v>15</v>
      </c>
      <c r="R165" s="52" t="n">
        <f aca="false">IFERROR(VLOOKUP(E165,'10. Lookups'!$G$3:$H$8,2,FALSE()),5)</f>
        <v>15</v>
      </c>
      <c r="S165" s="52" t="n">
        <f aca="false">IFERROR(VLOOKUP(H165,'10. Lookups'!$J$3:$K$6,2,FALSE()),1)+IF(I165&gt;=75,5,IF(I165&gt;=50,3,IF(I165&gt;=25,2,IF(I165&gt;0,1,0))))+MIN(4,J165*2)</f>
        <v>10</v>
      </c>
      <c r="T165" s="52" t="n">
        <f aca="false">IF(K165&lt;=1,5,IF(K165&lt;=3,4,IF(K165&lt;=7,2,IF(K165&lt;=14,1,0))))+IFERROR(VLOOKUP(L165,'10. Lookups'!$M$3:$N$6,2,FALSE()),1)</f>
        <v>9</v>
      </c>
      <c r="U165" s="52" t="n">
        <f aca="false">IFERROR(VLOOKUP(N165,'10. Lookups'!$P$3:$Q$11,2,FALSE()),3)</f>
        <v>2</v>
      </c>
      <c r="V165" s="52" t="n">
        <f aca="false">IFERROR(VLOOKUP(O165,'10. Lookups'!$S$3:$T$7,2,FALSE()),2)</f>
        <v>1</v>
      </c>
      <c r="W165" s="52" t="n">
        <f aca="false">MIN(100,P165+Q165+R165+S165+T165+U165+V165)</f>
        <v>57</v>
      </c>
      <c r="X165" s="58" t="n">
        <f aca="false">W165</f>
        <v>57</v>
      </c>
      <c r="Y165" s="52" t="str">
        <f aca="false">IF(X165&gt;=75,"Hot",IF(X165&gt;=50,"Warm","Cold"))</f>
        <v>Warm</v>
      </c>
      <c r="Z165" s="52" t="str">
        <f aca="false">IF(Y165="Hot","Call within 5 min · senior agent · site-visit slot",IF(Y165="Warm","Call within 24h · WhatsApp drip · price sheet","Retargeting audience · email nurture · skip dial"))</f>
        <v>Call within 24h · WhatsApp drip · price sheet</v>
      </c>
    </row>
    <row r="166" customFormat="false" ht="15" hidden="false" customHeight="true" outlineLevel="0" collapsed="false">
      <c r="A166" s="49" t="str">
        <f aca="false">'3. Raw Leads'!A166</f>
        <v>L0165</v>
      </c>
      <c r="B166" s="49" t="str">
        <f aca="false">'3. Raw Leads'!C166</f>
        <v>Faisal Akond</v>
      </c>
      <c r="C166" s="49" t="str">
        <f aca="false">'3. Raw Leads'!D166</f>
        <v>01805664742</v>
      </c>
      <c r="D166" s="49" t="str">
        <f aca="false">'3. Raw Leads'!I166</f>
        <v>Uttara</v>
      </c>
      <c r="E166" s="49" t="str">
        <f aca="false">'3. Raw Leads'!J166</f>
        <v>Generic / Not Sure</v>
      </c>
      <c r="F166" s="49" t="str">
        <f aca="false">'3. Raw Leads'!K166</f>
        <v>1.25Cr–1.5Cr</v>
      </c>
      <c r="G166" s="51" t="n">
        <f aca="false">'3. Raw Leads'!L166</f>
        <v>13750000</v>
      </c>
      <c r="H166" s="49" t="str">
        <f aca="false">'3. Raw Leads'!R166</f>
        <v>Minimal (&lt;50%)</v>
      </c>
      <c r="I166" s="55" t="n">
        <f aca="false">'3. Raw Leads'!S166</f>
        <v>95</v>
      </c>
      <c r="J166" s="49" t="n">
        <f aca="false">'3. Raw Leads'!T166</f>
        <v>0</v>
      </c>
      <c r="K166" s="49" t="n">
        <f aca="false">'3. Raw Leads'!U166</f>
        <v>2</v>
      </c>
      <c r="L166" s="49" t="str">
        <f aca="false">'3. Raw Leads'!V166</f>
        <v>N/A</v>
      </c>
      <c r="M166" s="49" t="n">
        <f aca="false">'3. Raw Leads'!W166</f>
        <v>1</v>
      </c>
      <c r="N166" s="49" t="str">
        <f aca="false">'3. Raw Leads'!X166</f>
        <v>Needs info – follow up</v>
      </c>
      <c r="O166" s="49" t="str">
        <f aca="false">'3. Raw Leads'!N166</f>
        <v>6–12 months</v>
      </c>
      <c r="P166" s="49" t="n">
        <f aca="false">IFERROR(VLOOKUP(F166,'10. Lookups'!$A$3:$B$9,2,FALSE()),5)</f>
        <v>23</v>
      </c>
      <c r="Q166" s="49" t="n">
        <f aca="false">IFERROR(VLOOKUP(D166,'10. Lookups'!$D$3:$E$12,2,FALSE()),3)</f>
        <v>15</v>
      </c>
      <c r="R166" s="49" t="n">
        <f aca="false">IFERROR(VLOOKUP(E166,'10. Lookups'!$G$3:$H$8,2,FALSE()),5)</f>
        <v>5</v>
      </c>
      <c r="S166" s="49" t="n">
        <f aca="false">IFERROR(VLOOKUP(H166,'10. Lookups'!$J$3:$K$6,2,FALSE()),1)+IF(I166&gt;=75,5,IF(I166&gt;=50,3,IF(I166&gt;=25,2,IF(I166&gt;0,1,0))))+MIN(4,J166*2)</f>
        <v>6</v>
      </c>
      <c r="T166" s="49" t="n">
        <f aca="false">IF(K166&lt;=1,5,IF(K166&lt;=3,4,IF(K166&lt;=7,2,IF(K166&lt;=14,1,0))))+IFERROR(VLOOKUP(L166,'10. Lookups'!$M$3:$N$6,2,FALSE()),1)</f>
        <v>6</v>
      </c>
      <c r="U166" s="49" t="n">
        <f aca="false">IFERROR(VLOOKUP(N166,'10. Lookups'!$P$3:$Q$11,2,FALSE()),3)</f>
        <v>7</v>
      </c>
      <c r="V166" s="49" t="n">
        <f aca="false">IFERROR(VLOOKUP(O166,'10. Lookups'!$S$3:$T$7,2,FALSE()),2)</f>
        <v>2</v>
      </c>
      <c r="W166" s="49" t="n">
        <f aca="false">MIN(100,P166+Q166+R166+S166+T166+U166+V166)</f>
        <v>64</v>
      </c>
      <c r="X166" s="56" t="n">
        <f aca="false">W166</f>
        <v>64</v>
      </c>
      <c r="Y166" s="49" t="str">
        <f aca="false">IF(X166&gt;=75,"Hot",IF(X166&gt;=50,"Warm","Cold"))</f>
        <v>Warm</v>
      </c>
      <c r="Z166" s="49" t="str">
        <f aca="false">IF(Y166="Hot","Call within 5 min · senior agent · site-visit slot",IF(Y166="Warm","Call within 24h · WhatsApp drip · price sheet","Retargeting audience · email nurture · skip dial"))</f>
        <v>Call within 24h · WhatsApp drip · price sheet</v>
      </c>
    </row>
    <row r="167" customFormat="false" ht="15" hidden="false" customHeight="true" outlineLevel="0" collapsed="false">
      <c r="A167" s="52" t="str">
        <f aca="false">'3. Raw Leads'!A167</f>
        <v>L0166</v>
      </c>
      <c r="B167" s="52" t="str">
        <f aca="false">'3. Raw Leads'!C167</f>
        <v>Jubayer Reza</v>
      </c>
      <c r="C167" s="52" t="str">
        <f aca="false">'3. Raw Leads'!D167</f>
        <v>01746333127</v>
      </c>
      <c r="D167" s="52" t="str">
        <f aca="false">'3. Raw Leads'!I167</f>
        <v>Aftab Nagar</v>
      </c>
      <c r="E167" s="52" t="str">
        <f aca="false">'3. Raw Leads'!J167</f>
        <v>Aftab Garden Residence</v>
      </c>
      <c r="F167" s="52" t="str">
        <f aca="false">'3. Raw Leads'!K167</f>
        <v>80L–1Cr</v>
      </c>
      <c r="G167" s="54" t="n">
        <f aca="false">'3. Raw Leads'!L167</f>
        <v>8999999</v>
      </c>
      <c r="H167" s="52" t="str">
        <f aca="false">'3. Raw Leads'!R167</f>
        <v>Partial (50–75%)</v>
      </c>
      <c r="I167" s="57" t="n">
        <f aca="false">'3. Raw Leads'!S167</f>
        <v>0</v>
      </c>
      <c r="J167" s="52" t="n">
        <f aca="false">'3. Raw Leads'!T167</f>
        <v>2</v>
      </c>
      <c r="K167" s="52" t="n">
        <f aca="false">'3. Raw Leads'!U167</f>
        <v>2</v>
      </c>
      <c r="L167" s="52" t="str">
        <f aca="false">'3. Raw Leads'!V167</f>
        <v>Yes</v>
      </c>
      <c r="M167" s="52" t="n">
        <f aca="false">'3. Raw Leads'!W167</f>
        <v>1</v>
      </c>
      <c r="N167" s="52" t="str">
        <f aca="false">'3. Raw Leads'!X167</f>
        <v>Site visit confirmed</v>
      </c>
      <c r="O167" s="52" t="str">
        <f aca="false">'3. Raw Leads'!N167</f>
        <v>3–6 months</v>
      </c>
      <c r="P167" s="52" t="n">
        <f aca="false">IFERROR(VLOOKUP(F167,'10. Lookups'!$A$3:$B$9,2,FALSE()),5)</f>
        <v>22</v>
      </c>
      <c r="Q167" s="52" t="n">
        <f aca="false">IFERROR(VLOOKUP(D167,'10. Lookups'!$D$3:$E$12,2,FALSE()),3)</f>
        <v>15</v>
      </c>
      <c r="R167" s="52" t="n">
        <f aca="false">IFERROR(VLOOKUP(E167,'10. Lookups'!$G$3:$H$8,2,FALSE()),5)</f>
        <v>15</v>
      </c>
      <c r="S167" s="52" t="n">
        <f aca="false">IFERROR(VLOOKUP(H167,'10. Lookups'!$J$3:$K$6,2,FALSE()),1)+IF(I167&gt;=75,5,IF(I167&gt;=50,3,IF(I167&gt;=25,2,IF(I167&gt;0,1,0))))+MIN(4,J167*2)</f>
        <v>6</v>
      </c>
      <c r="T167" s="52" t="n">
        <f aca="false">IF(K167&lt;=1,5,IF(K167&lt;=3,4,IF(K167&lt;=7,2,IF(K167&lt;=14,1,0))))+IFERROR(VLOOKUP(L167,'10. Lookups'!$M$3:$N$6,2,FALSE()),1)</f>
        <v>9</v>
      </c>
      <c r="U167" s="52" t="n">
        <f aca="false">IFERROR(VLOOKUP(N167,'10. Lookups'!$P$3:$Q$11,2,FALSE()),3)</f>
        <v>15</v>
      </c>
      <c r="V167" s="52" t="n">
        <f aca="false">IFERROR(VLOOKUP(O167,'10. Lookups'!$S$3:$T$7,2,FALSE()),2)</f>
        <v>3</v>
      </c>
      <c r="W167" s="52" t="n">
        <f aca="false">MIN(100,P167+Q167+R167+S167+T167+U167+V167)</f>
        <v>85</v>
      </c>
      <c r="X167" s="58" t="n">
        <f aca="false">W167</f>
        <v>85</v>
      </c>
      <c r="Y167" s="52" t="str">
        <f aca="false">IF(X167&gt;=75,"Hot",IF(X167&gt;=50,"Warm","Cold"))</f>
        <v>Hot</v>
      </c>
      <c r="Z167" s="52" t="str">
        <f aca="false">IF(Y167="Hot","Call within 5 min · senior agent · site-visit slot",IF(Y167="Warm","Call within 24h · WhatsApp drip · price sheet","Retargeting audience · email nurture · skip dial"))</f>
        <v>Call within 5 min · senior agent · site-visit slot</v>
      </c>
    </row>
    <row r="168" customFormat="false" ht="15" hidden="false" customHeight="true" outlineLevel="0" collapsed="false">
      <c r="A168" s="49" t="str">
        <f aca="false">'3. Raw Leads'!A168</f>
        <v>L0167</v>
      </c>
      <c r="B168" s="49" t="str">
        <f aca="false">'3. Raw Leads'!C168</f>
        <v>Sharmin Akhtar</v>
      </c>
      <c r="C168" s="49" t="str">
        <f aca="false">'3. Raw Leads'!D168</f>
        <v>01508680347</v>
      </c>
      <c r="D168" s="49" t="str">
        <f aca="false">'3. Raw Leads'!I168</f>
        <v>Mirpur DOHS</v>
      </c>
      <c r="E168" s="49" t="str">
        <f aca="false">'3. Raw Leads'!J168</f>
        <v>Banasree Bay</v>
      </c>
      <c r="F168" s="49" t="str">
        <f aca="false">'3. Raw Leads'!K168</f>
        <v>Under 60L</v>
      </c>
      <c r="G168" s="51" t="n">
        <f aca="false">'3. Raw Leads'!L168</f>
        <v>4499999</v>
      </c>
      <c r="H168" s="49" t="str">
        <f aca="false">'3. Raw Leads'!R168</f>
        <v>Partial (50–75%)</v>
      </c>
      <c r="I168" s="55" t="n">
        <f aca="false">'3. Raw Leads'!S168</f>
        <v>50</v>
      </c>
      <c r="J168" s="49" t="n">
        <f aca="false">'3. Raw Leads'!T168</f>
        <v>0</v>
      </c>
      <c r="K168" s="49" t="n">
        <f aca="false">'3. Raw Leads'!U168</f>
        <v>5</v>
      </c>
      <c r="L168" s="49" t="str">
        <f aca="false">'3. Raw Leads'!V168</f>
        <v>Yes</v>
      </c>
      <c r="M168" s="49" t="n">
        <f aca="false">'3. Raw Leads'!W168</f>
        <v>5</v>
      </c>
      <c r="N168" s="49" t="str">
        <f aca="false">'3. Raw Leads'!X168</f>
        <v>Needs info – follow up</v>
      </c>
      <c r="O168" s="49" t="str">
        <f aca="false">'3. Raw Leads'!N168</f>
        <v>6–12 months</v>
      </c>
      <c r="P168" s="49" t="n">
        <f aca="false">IFERROR(VLOOKUP(F168,'10. Lookups'!$A$3:$B$9,2,FALSE()),5)</f>
        <v>8</v>
      </c>
      <c r="Q168" s="49" t="n">
        <f aca="false">IFERROR(VLOOKUP(D168,'10. Lookups'!$D$3:$E$12,2,FALSE()),3)</f>
        <v>15</v>
      </c>
      <c r="R168" s="49" t="n">
        <f aca="false">IFERROR(VLOOKUP(E168,'10. Lookups'!$G$3:$H$8,2,FALSE()),5)</f>
        <v>15</v>
      </c>
      <c r="S168" s="49" t="n">
        <f aca="false">IFERROR(VLOOKUP(H168,'10. Lookups'!$J$3:$K$6,2,FALSE()),1)+IF(I168&gt;=75,5,IF(I168&gt;=50,3,IF(I168&gt;=25,2,IF(I168&gt;0,1,0))))+MIN(4,J168*2)</f>
        <v>5</v>
      </c>
      <c r="T168" s="49" t="n">
        <f aca="false">IF(K168&lt;=1,5,IF(K168&lt;=3,4,IF(K168&lt;=7,2,IF(K168&lt;=14,1,0))))+IFERROR(VLOOKUP(L168,'10. Lookups'!$M$3:$N$6,2,FALSE()),1)</f>
        <v>7</v>
      </c>
      <c r="U168" s="49" t="n">
        <f aca="false">IFERROR(VLOOKUP(N168,'10. Lookups'!$P$3:$Q$11,2,FALSE()),3)</f>
        <v>7</v>
      </c>
      <c r="V168" s="49" t="n">
        <f aca="false">IFERROR(VLOOKUP(O168,'10. Lookups'!$S$3:$T$7,2,FALSE()),2)</f>
        <v>2</v>
      </c>
      <c r="W168" s="49" t="n">
        <f aca="false">MIN(100,P168+Q168+R168+S168+T168+U168+V168)</f>
        <v>59</v>
      </c>
      <c r="X168" s="56" t="n">
        <f aca="false">W168</f>
        <v>59</v>
      </c>
      <c r="Y168" s="49" t="str">
        <f aca="false">IF(X168&gt;=75,"Hot",IF(X168&gt;=50,"Warm","Cold"))</f>
        <v>Warm</v>
      </c>
      <c r="Z168" s="49" t="str">
        <f aca="false">IF(Y168="Hot","Call within 5 min · senior agent · site-visit slot",IF(Y168="Warm","Call within 24h · WhatsApp drip · price sheet","Retargeting audience · email nurture · skip dial"))</f>
        <v>Call within 24h · WhatsApp drip · price sheet</v>
      </c>
    </row>
    <row r="169" customFormat="false" ht="15" hidden="false" customHeight="true" outlineLevel="0" collapsed="false">
      <c r="A169" s="52" t="str">
        <f aca="false">'3. Raw Leads'!A169</f>
        <v>L0168</v>
      </c>
      <c r="B169" s="52" t="str">
        <f aca="false">'3. Raw Leads'!C169</f>
        <v>Mim Chowdhury</v>
      </c>
      <c r="C169" s="52" t="str">
        <f aca="false">'3. Raw Leads'!D169</f>
        <v>01871452111</v>
      </c>
      <c r="D169" s="52" t="str">
        <f aca="false">'3. Raw Leads'!I169</f>
        <v>Mirpur DOHS</v>
      </c>
      <c r="E169" s="52" t="str">
        <f aca="false">'3. Raw Leads'!J169</f>
        <v>Skyline Heights – Bashundhara</v>
      </c>
      <c r="F169" s="52" t="str">
        <f aca="false">'3. Raw Leads'!K169</f>
        <v>1Cr–1.25Cr</v>
      </c>
      <c r="G169" s="54" t="n">
        <f aca="false">'3. Raw Leads'!L169</f>
        <v>11249999</v>
      </c>
      <c r="H169" s="52" t="str">
        <f aca="false">'3. Raw Leads'!R169</f>
        <v>Minimal (&lt;50%)</v>
      </c>
      <c r="I169" s="57" t="n">
        <f aca="false">'3. Raw Leads'!S169</f>
        <v>75</v>
      </c>
      <c r="J169" s="52" t="n">
        <f aca="false">'3. Raw Leads'!T169</f>
        <v>0</v>
      </c>
      <c r="K169" s="52" t="n">
        <f aca="false">'3. Raw Leads'!U169</f>
        <v>1</v>
      </c>
      <c r="L169" s="52" t="str">
        <f aca="false">'3. Raw Leads'!V169</f>
        <v>Read no reply</v>
      </c>
      <c r="M169" s="52" t="n">
        <f aca="false">'3. Raw Leads'!W169</f>
        <v>1</v>
      </c>
      <c r="N169" s="52" t="str">
        <f aca="false">'3. Raw Leads'!X169</f>
        <v>Not picked up</v>
      </c>
      <c r="O169" s="52" t="str">
        <f aca="false">'3. Raw Leads'!N169</f>
        <v>Just exploring</v>
      </c>
      <c r="P169" s="52" t="n">
        <f aca="false">IFERROR(VLOOKUP(F169,'10. Lookups'!$A$3:$B$9,2,FALSE()),5)</f>
        <v>25</v>
      </c>
      <c r="Q169" s="52" t="n">
        <f aca="false">IFERROR(VLOOKUP(D169,'10. Lookups'!$D$3:$E$12,2,FALSE()),3)</f>
        <v>15</v>
      </c>
      <c r="R169" s="52" t="n">
        <f aca="false">IFERROR(VLOOKUP(E169,'10. Lookups'!$G$3:$H$8,2,FALSE()),5)</f>
        <v>15</v>
      </c>
      <c r="S169" s="52" t="n">
        <f aca="false">IFERROR(VLOOKUP(H169,'10. Lookups'!$J$3:$K$6,2,FALSE()),1)+IF(I169&gt;=75,5,IF(I169&gt;=50,3,IF(I169&gt;=25,2,IF(I169&gt;0,1,0))))+MIN(4,J169*2)</f>
        <v>6</v>
      </c>
      <c r="T169" s="52" t="n">
        <f aca="false">IF(K169&lt;=1,5,IF(K169&lt;=3,4,IF(K169&lt;=7,2,IF(K169&lt;=14,1,0))))+IFERROR(VLOOKUP(L169,'10. Lookups'!$M$3:$N$6,2,FALSE()),1)</f>
        <v>8</v>
      </c>
      <c r="U169" s="52" t="n">
        <f aca="false">IFERROR(VLOOKUP(N169,'10. Lookups'!$P$3:$Q$11,2,FALSE()),3)</f>
        <v>3</v>
      </c>
      <c r="V169" s="52" t="n">
        <f aca="false">IFERROR(VLOOKUP(O169,'10. Lookups'!$S$3:$T$7,2,FALSE()),2)</f>
        <v>1</v>
      </c>
      <c r="W169" s="52" t="n">
        <f aca="false">MIN(100,P169+Q169+R169+S169+T169+U169+V169)</f>
        <v>73</v>
      </c>
      <c r="X169" s="58" t="n">
        <f aca="false">W169</f>
        <v>73</v>
      </c>
      <c r="Y169" s="52" t="str">
        <f aca="false">IF(X169&gt;=75,"Hot",IF(X169&gt;=50,"Warm","Cold"))</f>
        <v>Warm</v>
      </c>
      <c r="Z169" s="52" t="str">
        <f aca="false">IF(Y169="Hot","Call within 5 min · senior agent · site-visit slot",IF(Y169="Warm","Call within 24h · WhatsApp drip · price sheet","Retargeting audience · email nurture · skip dial"))</f>
        <v>Call within 24h · WhatsApp drip · price sheet</v>
      </c>
    </row>
    <row r="170" customFormat="false" ht="15" hidden="false" customHeight="true" outlineLevel="0" collapsed="false">
      <c r="A170" s="49" t="str">
        <f aca="false">'3. Raw Leads'!A170</f>
        <v>L0169</v>
      </c>
      <c r="B170" s="49" t="str">
        <f aca="false">'3. Raw Leads'!C170</f>
        <v>Saiful Siddique</v>
      </c>
      <c r="C170" s="49" t="str">
        <f aca="false">'3. Raw Leads'!D170</f>
        <v>01521230940</v>
      </c>
      <c r="D170" s="49" t="str">
        <f aca="false">'3. Raw Leads'!I170</f>
        <v>Dhanmondi</v>
      </c>
      <c r="E170" s="49" t="str">
        <f aca="false">'3. Raw Leads'!J170</f>
        <v>Uttara Greenview</v>
      </c>
      <c r="F170" s="49" t="str">
        <f aca="false">'3. Raw Leads'!K170</f>
        <v>Not disclosed</v>
      </c>
      <c r="G170" s="51" t="n">
        <f aca="false">'3. Raw Leads'!L170</f>
        <v>0</v>
      </c>
      <c r="H170" s="49" t="str">
        <f aca="false">'3. Raw Leads'!R170</f>
        <v>Full (all fields)</v>
      </c>
      <c r="I170" s="55" t="n">
        <f aca="false">'3. Raw Leads'!S170</f>
        <v>0</v>
      </c>
      <c r="J170" s="49" t="n">
        <f aca="false">'3. Raw Leads'!T170</f>
        <v>1</v>
      </c>
      <c r="K170" s="49" t="n">
        <f aca="false">'3. Raw Leads'!U170</f>
        <v>0</v>
      </c>
      <c r="L170" s="49" t="str">
        <f aca="false">'3. Raw Leads'!V170</f>
        <v>Read no reply</v>
      </c>
      <c r="M170" s="49" t="n">
        <f aca="false">'3. Raw Leads'!W170</f>
        <v>3</v>
      </c>
      <c r="N170" s="49" t="str">
        <f aca="false">'3. Raw Leads'!X170</f>
        <v>Out of budget</v>
      </c>
      <c r="O170" s="49" t="str">
        <f aca="false">'3. Raw Leads'!N170</f>
        <v>Within 1 month</v>
      </c>
      <c r="P170" s="49" t="n">
        <f aca="false">IFERROR(VLOOKUP(F170,'10. Lookups'!$A$3:$B$9,2,FALSE()),5)</f>
        <v>5</v>
      </c>
      <c r="Q170" s="49" t="n">
        <f aca="false">IFERROR(VLOOKUP(D170,'10. Lookups'!$D$3:$E$12,2,FALSE()),3)</f>
        <v>9</v>
      </c>
      <c r="R170" s="49" t="n">
        <f aca="false">IFERROR(VLOOKUP(E170,'10. Lookups'!$G$3:$H$8,2,FALSE()),5)</f>
        <v>15</v>
      </c>
      <c r="S170" s="49" t="n">
        <f aca="false">IFERROR(VLOOKUP(H170,'10. Lookups'!$J$3:$K$6,2,FALSE()),1)+IF(I170&gt;=75,5,IF(I170&gt;=50,3,IF(I170&gt;=25,2,IF(I170&gt;0,1,0))))+MIN(4,J170*2)</f>
        <v>8</v>
      </c>
      <c r="T170" s="49" t="n">
        <f aca="false">IF(K170&lt;=1,5,IF(K170&lt;=3,4,IF(K170&lt;=7,2,IF(K170&lt;=14,1,0))))+IFERROR(VLOOKUP(L170,'10. Lookups'!$M$3:$N$6,2,FALSE()),1)</f>
        <v>8</v>
      </c>
      <c r="U170" s="49" t="n">
        <f aca="false">IFERROR(VLOOKUP(N170,'10. Lookups'!$P$3:$Q$11,2,FALSE()),3)</f>
        <v>2</v>
      </c>
      <c r="V170" s="49" t="n">
        <f aca="false">IFERROR(VLOOKUP(O170,'10. Lookups'!$S$3:$T$7,2,FALSE()),2)</f>
        <v>5</v>
      </c>
      <c r="W170" s="49" t="n">
        <f aca="false">MIN(100,P170+Q170+R170+S170+T170+U170+V170)</f>
        <v>52</v>
      </c>
      <c r="X170" s="56" t="n">
        <f aca="false">W170</f>
        <v>52</v>
      </c>
      <c r="Y170" s="49" t="str">
        <f aca="false">IF(X170&gt;=75,"Hot",IF(X170&gt;=50,"Warm","Cold"))</f>
        <v>Warm</v>
      </c>
      <c r="Z170" s="49" t="str">
        <f aca="false">IF(Y170="Hot","Call within 5 min · senior agent · site-visit slot",IF(Y170="Warm","Call within 24h · WhatsApp drip · price sheet","Retargeting audience · email nurture · skip dial"))</f>
        <v>Call within 24h · WhatsApp drip · price sheet</v>
      </c>
    </row>
    <row r="171" customFormat="false" ht="15" hidden="false" customHeight="true" outlineLevel="0" collapsed="false">
      <c r="A171" s="52" t="str">
        <f aca="false">'3. Raw Leads'!A171</f>
        <v>L0170</v>
      </c>
      <c r="B171" s="52" t="str">
        <f aca="false">'3. Raw Leads'!C171</f>
        <v>Rakib Reza</v>
      </c>
      <c r="C171" s="52" t="str">
        <f aca="false">'3. Raw Leads'!D171</f>
        <v>01494510162</v>
      </c>
      <c r="D171" s="52" t="str">
        <f aca="false">'3. Raw Leads'!I171</f>
        <v>Badda</v>
      </c>
      <c r="E171" s="52" t="str">
        <f aca="false">'3. Raw Leads'!J171</f>
        <v>Uttara Greenview</v>
      </c>
      <c r="F171" s="52" t="str">
        <f aca="false">'3. Raw Leads'!K171</f>
        <v>60L–80L</v>
      </c>
      <c r="G171" s="54" t="n">
        <f aca="false">'3. Raw Leads'!L171</f>
        <v>6999999</v>
      </c>
      <c r="H171" s="52" t="str">
        <f aca="false">'3. Raw Leads'!R171</f>
        <v>Most (≥75%)</v>
      </c>
      <c r="I171" s="57" t="n">
        <f aca="false">'3. Raw Leads'!S171</f>
        <v>95</v>
      </c>
      <c r="J171" s="52" t="n">
        <f aca="false">'3. Raw Leads'!T171</f>
        <v>0</v>
      </c>
      <c r="K171" s="52" t="n">
        <f aca="false">'3. Raw Leads'!U171</f>
        <v>0</v>
      </c>
      <c r="L171" s="52" t="str">
        <f aca="false">'3. Raw Leads'!V171</f>
        <v>No</v>
      </c>
      <c r="M171" s="52" t="n">
        <f aca="false">'3. Raw Leads'!W171</f>
        <v>1</v>
      </c>
      <c r="N171" s="52" t="str">
        <f aca="false">'3. Raw Leads'!X171</f>
        <v>Not interested</v>
      </c>
      <c r="O171" s="52" t="str">
        <f aca="false">'3. Raw Leads'!N171</f>
        <v>Within 1 month</v>
      </c>
      <c r="P171" s="52" t="n">
        <f aca="false">IFERROR(VLOOKUP(F171,'10. Lookups'!$A$3:$B$9,2,FALSE()),5)</f>
        <v>18</v>
      </c>
      <c r="Q171" s="52" t="n">
        <f aca="false">IFERROR(VLOOKUP(D171,'10. Lookups'!$D$3:$E$12,2,FALSE()),3)</f>
        <v>7</v>
      </c>
      <c r="R171" s="52" t="n">
        <f aca="false">IFERROR(VLOOKUP(E171,'10. Lookups'!$G$3:$H$8,2,FALSE()),5)</f>
        <v>15</v>
      </c>
      <c r="S171" s="52" t="n">
        <f aca="false">IFERROR(VLOOKUP(H171,'10. Lookups'!$J$3:$K$6,2,FALSE()),1)+IF(I171&gt;=75,5,IF(I171&gt;=50,3,IF(I171&gt;=25,2,IF(I171&gt;0,1,0))))+MIN(4,J171*2)</f>
        <v>9</v>
      </c>
      <c r="T171" s="52" t="n">
        <f aca="false">IF(K171&lt;=1,5,IF(K171&lt;=3,4,IF(K171&lt;=7,2,IF(K171&lt;=14,1,0))))+IFERROR(VLOOKUP(L171,'10. Lookups'!$M$3:$N$6,2,FALSE()),1)</f>
        <v>6</v>
      </c>
      <c r="U171" s="52" t="n">
        <f aca="false">IFERROR(VLOOKUP(N171,'10. Lookups'!$P$3:$Q$11,2,FALSE()),3)</f>
        <v>1</v>
      </c>
      <c r="V171" s="52" t="n">
        <f aca="false">IFERROR(VLOOKUP(O171,'10. Lookups'!$S$3:$T$7,2,FALSE()),2)</f>
        <v>5</v>
      </c>
      <c r="W171" s="52" t="n">
        <f aca="false">MIN(100,P171+Q171+R171+S171+T171+U171+V171)</f>
        <v>61</v>
      </c>
      <c r="X171" s="58" t="n">
        <f aca="false">W171</f>
        <v>61</v>
      </c>
      <c r="Y171" s="52" t="str">
        <f aca="false">IF(X171&gt;=75,"Hot",IF(X171&gt;=50,"Warm","Cold"))</f>
        <v>Warm</v>
      </c>
      <c r="Z171" s="52" t="str">
        <f aca="false">IF(Y171="Hot","Call within 5 min · senior agent · site-visit slot",IF(Y171="Warm","Call within 24h · WhatsApp drip · price sheet","Retargeting audience · email nurture · skip dial"))</f>
        <v>Call within 24h · WhatsApp drip · price sheet</v>
      </c>
    </row>
    <row r="172" customFormat="false" ht="15" hidden="false" customHeight="true" outlineLevel="0" collapsed="false">
      <c r="A172" s="49" t="str">
        <f aca="false">'3. Raw Leads'!A172</f>
        <v>L0171</v>
      </c>
      <c r="B172" s="49" t="str">
        <f aca="false">'3. Raw Leads'!C172</f>
        <v>Saiful Reza</v>
      </c>
      <c r="C172" s="49" t="str">
        <f aca="false">'3. Raw Leads'!D172</f>
        <v>01433901981</v>
      </c>
      <c r="D172" s="49" t="str">
        <f aca="false">'3. Raw Leads'!I172</f>
        <v>Uttara</v>
      </c>
      <c r="E172" s="49" t="str">
        <f aca="false">'3. Raw Leads'!J172</f>
        <v>Generic / Not Sure</v>
      </c>
      <c r="F172" s="49" t="str">
        <f aca="false">'3. Raw Leads'!K172</f>
        <v>80L–1Cr</v>
      </c>
      <c r="G172" s="51" t="n">
        <f aca="false">'3. Raw Leads'!L172</f>
        <v>8999999</v>
      </c>
      <c r="H172" s="49" t="str">
        <f aca="false">'3. Raw Leads'!R172</f>
        <v>Partial (50–75%)</v>
      </c>
      <c r="I172" s="55" t="n">
        <f aca="false">'3. Raw Leads'!S172</f>
        <v>95</v>
      </c>
      <c r="J172" s="49" t="n">
        <f aca="false">'3. Raw Leads'!T172</f>
        <v>0</v>
      </c>
      <c r="K172" s="49" t="n">
        <f aca="false">'3. Raw Leads'!U172</f>
        <v>2</v>
      </c>
      <c r="L172" s="49" t="str">
        <f aca="false">'3. Raw Leads'!V172</f>
        <v>Yes</v>
      </c>
      <c r="M172" s="49" t="n">
        <f aca="false">'3. Raw Leads'!W172</f>
        <v>4</v>
      </c>
      <c r="N172" s="49" t="str">
        <f aca="false">'3. Raw Leads'!X172</f>
        <v>Needs info – follow up</v>
      </c>
      <c r="O172" s="49" t="str">
        <f aca="false">'3. Raw Leads'!N172</f>
        <v>Within 1 month</v>
      </c>
      <c r="P172" s="49" t="n">
        <f aca="false">IFERROR(VLOOKUP(F172,'10. Lookups'!$A$3:$B$9,2,FALSE()),5)</f>
        <v>22</v>
      </c>
      <c r="Q172" s="49" t="n">
        <f aca="false">IFERROR(VLOOKUP(D172,'10. Lookups'!$D$3:$E$12,2,FALSE()),3)</f>
        <v>15</v>
      </c>
      <c r="R172" s="49" t="n">
        <f aca="false">IFERROR(VLOOKUP(E172,'10. Lookups'!$G$3:$H$8,2,FALSE()),5)</f>
        <v>5</v>
      </c>
      <c r="S172" s="49" t="n">
        <f aca="false">IFERROR(VLOOKUP(H172,'10. Lookups'!$J$3:$K$6,2,FALSE()),1)+IF(I172&gt;=75,5,IF(I172&gt;=50,3,IF(I172&gt;=25,2,IF(I172&gt;0,1,0))))+MIN(4,J172*2)</f>
        <v>7</v>
      </c>
      <c r="T172" s="49" t="n">
        <f aca="false">IF(K172&lt;=1,5,IF(K172&lt;=3,4,IF(K172&lt;=7,2,IF(K172&lt;=14,1,0))))+IFERROR(VLOOKUP(L172,'10. Lookups'!$M$3:$N$6,2,FALSE()),1)</f>
        <v>9</v>
      </c>
      <c r="U172" s="49" t="n">
        <f aca="false">IFERROR(VLOOKUP(N172,'10. Lookups'!$P$3:$Q$11,2,FALSE()),3)</f>
        <v>7</v>
      </c>
      <c r="V172" s="49" t="n">
        <f aca="false">IFERROR(VLOOKUP(O172,'10. Lookups'!$S$3:$T$7,2,FALSE()),2)</f>
        <v>5</v>
      </c>
      <c r="W172" s="49" t="n">
        <f aca="false">MIN(100,P172+Q172+R172+S172+T172+U172+V172)</f>
        <v>70</v>
      </c>
      <c r="X172" s="56" t="n">
        <f aca="false">W172</f>
        <v>70</v>
      </c>
      <c r="Y172" s="49" t="str">
        <f aca="false">IF(X172&gt;=75,"Hot",IF(X172&gt;=50,"Warm","Cold"))</f>
        <v>Warm</v>
      </c>
      <c r="Z172" s="49" t="str">
        <f aca="false">IF(Y172="Hot","Call within 5 min · senior agent · site-visit slot",IF(Y172="Warm","Call within 24h · WhatsApp drip · price sheet","Retargeting audience · email nurture · skip dial"))</f>
        <v>Call within 24h · WhatsApp drip · price sheet</v>
      </c>
    </row>
    <row r="173" customFormat="false" ht="15" hidden="false" customHeight="true" outlineLevel="0" collapsed="false">
      <c r="A173" s="52" t="str">
        <f aca="false">'3. Raw Leads'!A173</f>
        <v>L0172</v>
      </c>
      <c r="B173" s="52" t="str">
        <f aca="false">'3. Raw Leads'!C173</f>
        <v>Sadia Akhtar</v>
      </c>
      <c r="C173" s="52" t="str">
        <f aca="false">'3. Raw Leads'!D173</f>
        <v>01539660558</v>
      </c>
      <c r="D173" s="52" t="str">
        <f aca="false">'3. Raw Leads'!I173</f>
        <v>Uttara</v>
      </c>
      <c r="E173" s="52" t="str">
        <f aca="false">'3. Raw Leads'!J173</f>
        <v>Uttara Greenview</v>
      </c>
      <c r="F173" s="52" t="str">
        <f aca="false">'3. Raw Leads'!K173</f>
        <v>60L–80L</v>
      </c>
      <c r="G173" s="54" t="n">
        <f aca="false">'3. Raw Leads'!L173</f>
        <v>6999999</v>
      </c>
      <c r="H173" s="52" t="str">
        <f aca="false">'3. Raw Leads'!R173</f>
        <v>Full (all fields)</v>
      </c>
      <c r="I173" s="57" t="n">
        <f aca="false">'3. Raw Leads'!S173</f>
        <v>50</v>
      </c>
      <c r="J173" s="52" t="n">
        <f aca="false">'3. Raw Leads'!T173</f>
        <v>1</v>
      </c>
      <c r="K173" s="52" t="n">
        <f aca="false">'3. Raw Leads'!U173</f>
        <v>30</v>
      </c>
      <c r="L173" s="52" t="str">
        <f aca="false">'3. Raw Leads'!V173</f>
        <v>Yes</v>
      </c>
      <c r="M173" s="52" t="n">
        <f aca="false">'3. Raw Leads'!W173</f>
        <v>1</v>
      </c>
      <c r="N173" s="52" t="str">
        <f aca="false">'3. Raw Leads'!X173</f>
        <v>Not picked up</v>
      </c>
      <c r="O173" s="52" t="str">
        <f aca="false">'3. Raw Leads'!N173</f>
        <v>1–3 months</v>
      </c>
      <c r="P173" s="52" t="n">
        <f aca="false">IFERROR(VLOOKUP(F173,'10. Lookups'!$A$3:$B$9,2,FALSE()),5)</f>
        <v>18</v>
      </c>
      <c r="Q173" s="52" t="n">
        <f aca="false">IFERROR(VLOOKUP(D173,'10. Lookups'!$D$3:$E$12,2,FALSE()),3)</f>
        <v>15</v>
      </c>
      <c r="R173" s="52" t="n">
        <f aca="false">IFERROR(VLOOKUP(E173,'10. Lookups'!$G$3:$H$8,2,FALSE()),5)</f>
        <v>15</v>
      </c>
      <c r="S173" s="52" t="n">
        <f aca="false">IFERROR(VLOOKUP(H173,'10. Lookups'!$J$3:$K$6,2,FALSE()),1)+IF(I173&gt;=75,5,IF(I173&gt;=50,3,IF(I173&gt;=25,2,IF(I173&gt;0,1,0))))+MIN(4,J173*2)</f>
        <v>11</v>
      </c>
      <c r="T173" s="52" t="n">
        <f aca="false">IF(K173&lt;=1,5,IF(K173&lt;=3,4,IF(K173&lt;=7,2,IF(K173&lt;=14,1,0))))+IFERROR(VLOOKUP(L173,'10. Lookups'!$M$3:$N$6,2,FALSE()),1)</f>
        <v>5</v>
      </c>
      <c r="U173" s="52" t="n">
        <f aca="false">IFERROR(VLOOKUP(N173,'10. Lookups'!$P$3:$Q$11,2,FALSE()),3)</f>
        <v>3</v>
      </c>
      <c r="V173" s="52" t="n">
        <f aca="false">IFERROR(VLOOKUP(O173,'10. Lookups'!$S$3:$T$7,2,FALSE()),2)</f>
        <v>4</v>
      </c>
      <c r="W173" s="52" t="n">
        <f aca="false">MIN(100,P173+Q173+R173+S173+T173+U173+V173)</f>
        <v>71</v>
      </c>
      <c r="X173" s="58" t="n">
        <f aca="false">W173</f>
        <v>71</v>
      </c>
      <c r="Y173" s="52" t="str">
        <f aca="false">IF(X173&gt;=75,"Hot",IF(X173&gt;=50,"Warm","Cold"))</f>
        <v>Warm</v>
      </c>
      <c r="Z173" s="52" t="str">
        <f aca="false">IF(Y173="Hot","Call within 5 min · senior agent · site-visit slot",IF(Y173="Warm","Call within 24h · WhatsApp drip · price sheet","Retargeting audience · email nurture · skip dial"))</f>
        <v>Call within 24h · WhatsApp drip · price sheet</v>
      </c>
    </row>
    <row r="174" customFormat="false" ht="15" hidden="false" customHeight="true" outlineLevel="0" collapsed="false">
      <c r="A174" s="49" t="str">
        <f aca="false">'3. Raw Leads'!A174</f>
        <v>L0173</v>
      </c>
      <c r="B174" s="49" t="str">
        <f aca="false">'3. Raw Leads'!C174</f>
        <v>Riaz Mahmud</v>
      </c>
      <c r="C174" s="49" t="str">
        <f aca="false">'3. Raw Leads'!D174</f>
        <v>01878576084</v>
      </c>
      <c r="D174" s="49" t="str">
        <f aca="false">'3. Raw Leads'!I174</f>
        <v>Mohammadpur</v>
      </c>
      <c r="E174" s="49" t="str">
        <f aca="false">'3. Raw Leads'!J174</f>
        <v>Mirpur DOHS Premier</v>
      </c>
      <c r="F174" s="49" t="str">
        <f aca="false">'3. Raw Leads'!K174</f>
        <v>60L–80L</v>
      </c>
      <c r="G174" s="51" t="n">
        <f aca="false">'3. Raw Leads'!L174</f>
        <v>6999999</v>
      </c>
      <c r="H174" s="49" t="str">
        <f aca="false">'3. Raw Leads'!R174</f>
        <v>Full (all fields)</v>
      </c>
      <c r="I174" s="55" t="n">
        <f aca="false">'3. Raw Leads'!S174</f>
        <v>0</v>
      </c>
      <c r="J174" s="49" t="n">
        <f aca="false">'3. Raw Leads'!T174</f>
        <v>0</v>
      </c>
      <c r="K174" s="49" t="n">
        <f aca="false">'3. Raw Leads'!U174</f>
        <v>3</v>
      </c>
      <c r="L174" s="49" t="str">
        <f aca="false">'3. Raw Leads'!V174</f>
        <v>N/A</v>
      </c>
      <c r="M174" s="49" t="n">
        <f aca="false">'3. Raw Leads'!W174</f>
        <v>3</v>
      </c>
      <c r="N174" s="49" t="str">
        <f aca="false">'3. Raw Leads'!X174</f>
        <v>Not picked up</v>
      </c>
      <c r="O174" s="49" t="str">
        <f aca="false">'3. Raw Leads'!N174</f>
        <v>6–12 months</v>
      </c>
      <c r="P174" s="49" t="n">
        <f aca="false">IFERROR(VLOOKUP(F174,'10. Lookups'!$A$3:$B$9,2,FALSE()),5)</f>
        <v>18</v>
      </c>
      <c r="Q174" s="49" t="n">
        <f aca="false">IFERROR(VLOOKUP(D174,'10. Lookups'!$D$3:$E$12,2,FALSE()),3)</f>
        <v>8</v>
      </c>
      <c r="R174" s="49" t="n">
        <f aca="false">IFERROR(VLOOKUP(E174,'10. Lookups'!$G$3:$H$8,2,FALSE()),5)</f>
        <v>15</v>
      </c>
      <c r="S174" s="49" t="n">
        <f aca="false">IFERROR(VLOOKUP(H174,'10. Lookups'!$J$3:$K$6,2,FALSE()),1)+IF(I174&gt;=75,5,IF(I174&gt;=50,3,IF(I174&gt;=25,2,IF(I174&gt;0,1,0))))+MIN(4,J174*2)</f>
        <v>6</v>
      </c>
      <c r="T174" s="49" t="n">
        <f aca="false">IF(K174&lt;=1,5,IF(K174&lt;=3,4,IF(K174&lt;=7,2,IF(K174&lt;=14,1,0))))+IFERROR(VLOOKUP(L174,'10. Lookups'!$M$3:$N$6,2,FALSE()),1)</f>
        <v>6</v>
      </c>
      <c r="U174" s="49" t="n">
        <f aca="false">IFERROR(VLOOKUP(N174,'10. Lookups'!$P$3:$Q$11,2,FALSE()),3)</f>
        <v>3</v>
      </c>
      <c r="V174" s="49" t="n">
        <f aca="false">IFERROR(VLOOKUP(O174,'10. Lookups'!$S$3:$T$7,2,FALSE()),2)</f>
        <v>2</v>
      </c>
      <c r="W174" s="49" t="n">
        <f aca="false">MIN(100,P174+Q174+R174+S174+T174+U174+V174)</f>
        <v>58</v>
      </c>
      <c r="X174" s="56" t="n">
        <f aca="false">W174</f>
        <v>58</v>
      </c>
      <c r="Y174" s="49" t="str">
        <f aca="false">IF(X174&gt;=75,"Hot",IF(X174&gt;=50,"Warm","Cold"))</f>
        <v>Warm</v>
      </c>
      <c r="Z174" s="49" t="str">
        <f aca="false">IF(Y174="Hot","Call within 5 min · senior agent · site-visit slot",IF(Y174="Warm","Call within 24h · WhatsApp drip · price sheet","Retargeting audience · email nurture · skip dial"))</f>
        <v>Call within 24h · WhatsApp drip · price sheet</v>
      </c>
    </row>
    <row r="175" customFormat="false" ht="15" hidden="false" customHeight="true" outlineLevel="0" collapsed="false">
      <c r="A175" s="52" t="str">
        <f aca="false">'3. Raw Leads'!A175</f>
        <v>L0174</v>
      </c>
      <c r="B175" s="52" t="str">
        <f aca="false">'3. Raw Leads'!C175</f>
        <v>Rakib Hasan</v>
      </c>
      <c r="C175" s="52" t="str">
        <f aca="false">'3. Raw Leads'!D175</f>
        <v>01746173574</v>
      </c>
      <c r="D175" s="52" t="str">
        <f aca="false">'3. Raw Leads'!I175</f>
        <v>Uttara</v>
      </c>
      <c r="E175" s="52" t="str">
        <f aca="false">'3. Raw Leads'!J175</f>
        <v>Generic / Not Sure</v>
      </c>
      <c r="F175" s="52" t="str">
        <f aca="false">'3. Raw Leads'!K175</f>
        <v>60L–80L</v>
      </c>
      <c r="G175" s="54" t="n">
        <f aca="false">'3. Raw Leads'!L175</f>
        <v>6999999</v>
      </c>
      <c r="H175" s="52" t="str">
        <f aca="false">'3. Raw Leads'!R175</f>
        <v>Full (all fields)</v>
      </c>
      <c r="I175" s="57" t="n">
        <f aca="false">'3. Raw Leads'!S175</f>
        <v>50</v>
      </c>
      <c r="J175" s="52" t="n">
        <f aca="false">'3. Raw Leads'!T175</f>
        <v>0</v>
      </c>
      <c r="K175" s="52" t="n">
        <f aca="false">'3. Raw Leads'!U175</f>
        <v>0</v>
      </c>
      <c r="L175" s="52" t="str">
        <f aca="false">'3. Raw Leads'!V175</f>
        <v>No</v>
      </c>
      <c r="M175" s="52" t="n">
        <f aca="false">'3. Raw Leads'!W175</f>
        <v>1</v>
      </c>
      <c r="N175" s="52" t="str">
        <f aca="false">'3. Raw Leads'!X175</f>
        <v>Not interested</v>
      </c>
      <c r="O175" s="52" t="str">
        <f aca="false">'3. Raw Leads'!N175</f>
        <v>1–3 months</v>
      </c>
      <c r="P175" s="52" t="n">
        <f aca="false">IFERROR(VLOOKUP(F175,'10. Lookups'!$A$3:$B$9,2,FALSE()),5)</f>
        <v>18</v>
      </c>
      <c r="Q175" s="52" t="n">
        <f aca="false">IFERROR(VLOOKUP(D175,'10. Lookups'!$D$3:$E$12,2,FALSE()),3)</f>
        <v>15</v>
      </c>
      <c r="R175" s="52" t="n">
        <f aca="false">IFERROR(VLOOKUP(E175,'10. Lookups'!$G$3:$H$8,2,FALSE()),5)</f>
        <v>5</v>
      </c>
      <c r="S175" s="52" t="n">
        <f aca="false">IFERROR(VLOOKUP(H175,'10. Lookups'!$J$3:$K$6,2,FALSE()),1)+IF(I175&gt;=75,5,IF(I175&gt;=50,3,IF(I175&gt;=25,2,IF(I175&gt;0,1,0))))+MIN(4,J175*2)</f>
        <v>9</v>
      </c>
      <c r="T175" s="52" t="n">
        <f aca="false">IF(K175&lt;=1,5,IF(K175&lt;=3,4,IF(K175&lt;=7,2,IF(K175&lt;=14,1,0))))+IFERROR(VLOOKUP(L175,'10. Lookups'!$M$3:$N$6,2,FALSE()),1)</f>
        <v>6</v>
      </c>
      <c r="U175" s="52" t="n">
        <f aca="false">IFERROR(VLOOKUP(N175,'10. Lookups'!$P$3:$Q$11,2,FALSE()),3)</f>
        <v>1</v>
      </c>
      <c r="V175" s="52" t="n">
        <f aca="false">IFERROR(VLOOKUP(O175,'10. Lookups'!$S$3:$T$7,2,FALSE()),2)</f>
        <v>4</v>
      </c>
      <c r="W175" s="52" t="n">
        <f aca="false">MIN(100,P175+Q175+R175+S175+T175+U175+V175)</f>
        <v>58</v>
      </c>
      <c r="X175" s="58" t="n">
        <f aca="false">W175</f>
        <v>58</v>
      </c>
      <c r="Y175" s="52" t="str">
        <f aca="false">IF(X175&gt;=75,"Hot",IF(X175&gt;=50,"Warm","Cold"))</f>
        <v>Warm</v>
      </c>
      <c r="Z175" s="52" t="str">
        <f aca="false">IF(Y175="Hot","Call within 5 min · senior agent · site-visit slot",IF(Y175="Warm","Call within 24h · WhatsApp drip · price sheet","Retargeting audience · email nurture · skip dial"))</f>
        <v>Call within 24h · WhatsApp drip · price sheet</v>
      </c>
    </row>
    <row r="176" customFormat="false" ht="15" hidden="false" customHeight="true" outlineLevel="0" collapsed="false">
      <c r="A176" s="49" t="str">
        <f aca="false">'3. Raw Leads'!A176</f>
        <v>L0175</v>
      </c>
      <c r="B176" s="49" t="str">
        <f aca="false">'3. Raw Leads'!C176</f>
        <v>Shariar Hossain</v>
      </c>
      <c r="C176" s="49" t="str">
        <f aca="false">'3. Raw Leads'!D176</f>
        <v>01776810409</v>
      </c>
      <c r="D176" s="49" t="str">
        <f aca="false">'3. Raw Leads'!I176</f>
        <v>Mohammadpur</v>
      </c>
      <c r="E176" s="49" t="str">
        <f aca="false">'3. Raw Leads'!J176</f>
        <v>Mirpur DOHS Premier</v>
      </c>
      <c r="F176" s="49" t="str">
        <f aca="false">'3. Raw Leads'!K176</f>
        <v>Above 1.5Cr</v>
      </c>
      <c r="G176" s="51" t="n">
        <f aca="false">'3. Raw Leads'!L176</f>
        <v>20000000</v>
      </c>
      <c r="H176" s="49" t="str">
        <f aca="false">'3. Raw Leads'!R176</f>
        <v>Partial (50–75%)</v>
      </c>
      <c r="I176" s="55" t="n">
        <f aca="false">'3. Raw Leads'!S176</f>
        <v>0</v>
      </c>
      <c r="J176" s="49" t="n">
        <f aca="false">'3. Raw Leads'!T176</f>
        <v>2</v>
      </c>
      <c r="K176" s="49" t="n">
        <f aca="false">'3. Raw Leads'!U176</f>
        <v>5</v>
      </c>
      <c r="L176" s="49" t="str">
        <f aca="false">'3. Raw Leads'!V176</f>
        <v>N/A</v>
      </c>
      <c r="M176" s="49" t="n">
        <f aca="false">'3. Raw Leads'!W176</f>
        <v>3</v>
      </c>
      <c r="N176" s="49" t="str">
        <f aca="false">'3. Raw Leads'!X176</f>
        <v>Hot – callback scheduled</v>
      </c>
      <c r="O176" s="49" t="str">
        <f aca="false">'3. Raw Leads'!N176</f>
        <v>6–12 months</v>
      </c>
      <c r="P176" s="49" t="n">
        <f aca="false">IFERROR(VLOOKUP(F176,'10. Lookups'!$A$3:$B$9,2,FALSE()),5)</f>
        <v>15</v>
      </c>
      <c r="Q176" s="49" t="n">
        <f aca="false">IFERROR(VLOOKUP(D176,'10. Lookups'!$D$3:$E$12,2,FALSE()),3)</f>
        <v>8</v>
      </c>
      <c r="R176" s="49" t="n">
        <f aca="false">IFERROR(VLOOKUP(E176,'10. Lookups'!$G$3:$H$8,2,FALSE()),5)</f>
        <v>15</v>
      </c>
      <c r="S176" s="49" t="n">
        <f aca="false">IFERROR(VLOOKUP(H176,'10. Lookups'!$J$3:$K$6,2,FALSE()),1)+IF(I176&gt;=75,5,IF(I176&gt;=50,3,IF(I176&gt;=25,2,IF(I176&gt;0,1,0))))+MIN(4,J176*2)</f>
        <v>6</v>
      </c>
      <c r="T176" s="49" t="n">
        <f aca="false">IF(K176&lt;=1,5,IF(K176&lt;=3,4,IF(K176&lt;=7,2,IF(K176&lt;=14,1,0))))+IFERROR(VLOOKUP(L176,'10. Lookups'!$M$3:$N$6,2,FALSE()),1)</f>
        <v>4</v>
      </c>
      <c r="U176" s="49" t="n">
        <f aca="false">IFERROR(VLOOKUP(N176,'10. Lookups'!$P$3:$Q$11,2,FALSE()),3)</f>
        <v>13</v>
      </c>
      <c r="V176" s="49" t="n">
        <f aca="false">IFERROR(VLOOKUP(O176,'10. Lookups'!$S$3:$T$7,2,FALSE()),2)</f>
        <v>2</v>
      </c>
      <c r="W176" s="49" t="n">
        <f aca="false">MIN(100,P176+Q176+R176+S176+T176+U176+V176)</f>
        <v>63</v>
      </c>
      <c r="X176" s="56" t="n">
        <f aca="false">W176</f>
        <v>63</v>
      </c>
      <c r="Y176" s="49" t="str">
        <f aca="false">IF(X176&gt;=75,"Hot",IF(X176&gt;=50,"Warm","Cold"))</f>
        <v>Warm</v>
      </c>
      <c r="Z176" s="49" t="str">
        <f aca="false">IF(Y176="Hot","Call within 5 min · senior agent · site-visit slot",IF(Y176="Warm","Call within 24h · WhatsApp drip · price sheet","Retargeting audience · email nurture · skip dial"))</f>
        <v>Call within 24h · WhatsApp drip · price sheet</v>
      </c>
    </row>
    <row r="177" customFormat="false" ht="15" hidden="false" customHeight="true" outlineLevel="0" collapsed="false">
      <c r="A177" s="52" t="str">
        <f aca="false">'3. Raw Leads'!A177</f>
        <v>L0176</v>
      </c>
      <c r="B177" s="52" t="str">
        <f aca="false">'3. Raw Leads'!C177</f>
        <v>Hasib Sarkar</v>
      </c>
      <c r="C177" s="52" t="str">
        <f aca="false">'3. Raw Leads'!D177</f>
        <v>01849321495</v>
      </c>
      <c r="D177" s="52" t="str">
        <f aca="false">'3. Raw Leads'!I177</f>
        <v>Bashundhara R/A</v>
      </c>
      <c r="E177" s="52" t="str">
        <f aca="false">'3. Raw Leads'!J177</f>
        <v>Uttara Greenview</v>
      </c>
      <c r="F177" s="52" t="str">
        <f aca="false">'3. Raw Leads'!K177</f>
        <v>1Cr–1.25Cr</v>
      </c>
      <c r="G177" s="54" t="n">
        <f aca="false">'3. Raw Leads'!L177</f>
        <v>11249999</v>
      </c>
      <c r="H177" s="52" t="str">
        <f aca="false">'3. Raw Leads'!R177</f>
        <v>Full (all fields)</v>
      </c>
      <c r="I177" s="57" t="n">
        <f aca="false">'3. Raw Leads'!S177</f>
        <v>0</v>
      </c>
      <c r="J177" s="52" t="n">
        <f aca="false">'3. Raw Leads'!T177</f>
        <v>3</v>
      </c>
      <c r="K177" s="52" t="n">
        <f aca="false">'3. Raw Leads'!U177</f>
        <v>2</v>
      </c>
      <c r="L177" s="52" t="str">
        <f aca="false">'3. Raw Leads'!V177</f>
        <v>Yes</v>
      </c>
      <c r="M177" s="52" t="n">
        <f aca="false">'3. Raw Leads'!W177</f>
        <v>2</v>
      </c>
      <c r="N177" s="52" t="str">
        <f aca="false">'3. Raw Leads'!X177</f>
        <v>Not picked up</v>
      </c>
      <c r="O177" s="52" t="str">
        <f aca="false">'3. Raw Leads'!N177</f>
        <v>3–6 months</v>
      </c>
      <c r="P177" s="52" t="n">
        <f aca="false">IFERROR(VLOOKUP(F177,'10. Lookups'!$A$3:$B$9,2,FALSE()),5)</f>
        <v>25</v>
      </c>
      <c r="Q177" s="52" t="n">
        <f aca="false">IFERROR(VLOOKUP(D177,'10. Lookups'!$D$3:$E$12,2,FALSE()),3)</f>
        <v>15</v>
      </c>
      <c r="R177" s="52" t="n">
        <f aca="false">IFERROR(VLOOKUP(E177,'10. Lookups'!$G$3:$H$8,2,FALSE()),5)</f>
        <v>15</v>
      </c>
      <c r="S177" s="52" t="n">
        <f aca="false">IFERROR(VLOOKUP(H177,'10. Lookups'!$J$3:$K$6,2,FALSE()),1)+IF(I177&gt;=75,5,IF(I177&gt;=50,3,IF(I177&gt;=25,2,IF(I177&gt;0,1,0))))+MIN(4,J177*2)</f>
        <v>10</v>
      </c>
      <c r="T177" s="52" t="n">
        <f aca="false">IF(K177&lt;=1,5,IF(K177&lt;=3,4,IF(K177&lt;=7,2,IF(K177&lt;=14,1,0))))+IFERROR(VLOOKUP(L177,'10. Lookups'!$M$3:$N$6,2,FALSE()),1)</f>
        <v>9</v>
      </c>
      <c r="U177" s="52" t="n">
        <f aca="false">IFERROR(VLOOKUP(N177,'10. Lookups'!$P$3:$Q$11,2,FALSE()),3)</f>
        <v>3</v>
      </c>
      <c r="V177" s="52" t="n">
        <f aca="false">IFERROR(VLOOKUP(O177,'10. Lookups'!$S$3:$T$7,2,FALSE()),2)</f>
        <v>3</v>
      </c>
      <c r="W177" s="52" t="n">
        <f aca="false">MIN(100,P177+Q177+R177+S177+T177+U177+V177)</f>
        <v>80</v>
      </c>
      <c r="X177" s="58" t="n">
        <f aca="false">W177</f>
        <v>80</v>
      </c>
      <c r="Y177" s="52" t="str">
        <f aca="false">IF(X177&gt;=75,"Hot",IF(X177&gt;=50,"Warm","Cold"))</f>
        <v>Hot</v>
      </c>
      <c r="Z177" s="52" t="str">
        <f aca="false">IF(Y177="Hot","Call within 5 min · senior agent · site-visit slot",IF(Y177="Warm","Call within 24h · WhatsApp drip · price sheet","Retargeting audience · email nurture · skip dial"))</f>
        <v>Call within 5 min · senior agent · site-visit slot</v>
      </c>
    </row>
    <row r="178" customFormat="false" ht="15" hidden="false" customHeight="true" outlineLevel="0" collapsed="false">
      <c r="A178" s="49" t="str">
        <f aca="false">'3. Raw Leads'!A178</f>
        <v>L0177</v>
      </c>
      <c r="B178" s="49" t="str">
        <f aca="false">'3. Raw Leads'!C178</f>
        <v>Tausif Hossain</v>
      </c>
      <c r="C178" s="49" t="str">
        <f aca="false">'3. Raw Leads'!D178</f>
        <v>01771747733</v>
      </c>
      <c r="D178" s="49" t="str">
        <f aca="false">'3. Raw Leads'!I178</f>
        <v>Bashundhara R/A</v>
      </c>
      <c r="E178" s="49" t="str">
        <f aca="false">'3. Raw Leads'!J178</f>
        <v>Mirpur DOHS Premier</v>
      </c>
      <c r="F178" s="49" t="str">
        <f aca="false">'3. Raw Leads'!K178</f>
        <v>Under 60L</v>
      </c>
      <c r="G178" s="51" t="n">
        <f aca="false">'3. Raw Leads'!L178</f>
        <v>4499999</v>
      </c>
      <c r="H178" s="49" t="str">
        <f aca="false">'3. Raw Leads'!R178</f>
        <v>Partial (50–75%)</v>
      </c>
      <c r="I178" s="55" t="n">
        <f aca="false">'3. Raw Leads'!S178</f>
        <v>75</v>
      </c>
      <c r="J178" s="49" t="n">
        <f aca="false">'3. Raw Leads'!T178</f>
        <v>1</v>
      </c>
      <c r="K178" s="49" t="n">
        <f aca="false">'3. Raw Leads'!U178</f>
        <v>2</v>
      </c>
      <c r="L178" s="49" t="str">
        <f aca="false">'3. Raw Leads'!V178</f>
        <v>N/A</v>
      </c>
      <c r="M178" s="49" t="n">
        <f aca="false">'3. Raw Leads'!W178</f>
        <v>3</v>
      </c>
      <c r="N178" s="49" t="str">
        <f aca="false">'3. Raw Leads'!X178</f>
        <v>Needs info – follow up</v>
      </c>
      <c r="O178" s="49" t="str">
        <f aca="false">'3. Raw Leads'!N178</f>
        <v>6–12 months</v>
      </c>
      <c r="P178" s="49" t="n">
        <f aca="false">IFERROR(VLOOKUP(F178,'10. Lookups'!$A$3:$B$9,2,FALSE()),5)</f>
        <v>8</v>
      </c>
      <c r="Q178" s="49" t="n">
        <f aca="false">IFERROR(VLOOKUP(D178,'10. Lookups'!$D$3:$E$12,2,FALSE()),3)</f>
        <v>15</v>
      </c>
      <c r="R178" s="49" t="n">
        <f aca="false">IFERROR(VLOOKUP(E178,'10. Lookups'!$G$3:$H$8,2,FALSE()),5)</f>
        <v>15</v>
      </c>
      <c r="S178" s="49" t="n">
        <f aca="false">IFERROR(VLOOKUP(H178,'10. Lookups'!$J$3:$K$6,2,FALSE()),1)+IF(I178&gt;=75,5,IF(I178&gt;=50,3,IF(I178&gt;=25,2,IF(I178&gt;0,1,0))))+MIN(4,J178*2)</f>
        <v>9</v>
      </c>
      <c r="T178" s="49" t="n">
        <f aca="false">IF(K178&lt;=1,5,IF(K178&lt;=3,4,IF(K178&lt;=7,2,IF(K178&lt;=14,1,0))))+IFERROR(VLOOKUP(L178,'10. Lookups'!$M$3:$N$6,2,FALSE()),1)</f>
        <v>6</v>
      </c>
      <c r="U178" s="49" t="n">
        <f aca="false">IFERROR(VLOOKUP(N178,'10. Lookups'!$P$3:$Q$11,2,FALSE()),3)</f>
        <v>7</v>
      </c>
      <c r="V178" s="49" t="n">
        <f aca="false">IFERROR(VLOOKUP(O178,'10. Lookups'!$S$3:$T$7,2,FALSE()),2)</f>
        <v>2</v>
      </c>
      <c r="W178" s="49" t="n">
        <f aca="false">MIN(100,P178+Q178+R178+S178+T178+U178+V178)</f>
        <v>62</v>
      </c>
      <c r="X178" s="56" t="n">
        <f aca="false">W178</f>
        <v>62</v>
      </c>
      <c r="Y178" s="49" t="str">
        <f aca="false">IF(X178&gt;=75,"Hot",IF(X178&gt;=50,"Warm","Cold"))</f>
        <v>Warm</v>
      </c>
      <c r="Z178" s="49" t="str">
        <f aca="false">IF(Y178="Hot","Call within 5 min · senior agent · site-visit slot",IF(Y178="Warm","Call within 24h · WhatsApp drip · price sheet","Retargeting audience · email nurture · skip dial"))</f>
        <v>Call within 24h · WhatsApp drip · price sheet</v>
      </c>
    </row>
    <row r="179" customFormat="false" ht="15" hidden="false" customHeight="true" outlineLevel="0" collapsed="false">
      <c r="A179" s="52" t="str">
        <f aca="false">'3. Raw Leads'!A179</f>
        <v>L0178</v>
      </c>
      <c r="B179" s="52" t="str">
        <f aca="false">'3. Raw Leads'!C179</f>
        <v>Nayeem Siddique</v>
      </c>
      <c r="C179" s="52" t="str">
        <f aca="false">'3. Raw Leads'!D179</f>
        <v>01514876963</v>
      </c>
      <c r="D179" s="52" t="str">
        <f aca="false">'3. Raw Leads'!I179</f>
        <v>Bashundhara R/A</v>
      </c>
      <c r="E179" s="52" t="str">
        <f aca="false">'3. Raw Leads'!J179</f>
        <v>Aftab Garden Residence</v>
      </c>
      <c r="F179" s="52" t="str">
        <f aca="false">'3. Raw Leads'!K179</f>
        <v>Above 1.5Cr</v>
      </c>
      <c r="G179" s="54" t="n">
        <f aca="false">'3. Raw Leads'!L179</f>
        <v>20000000</v>
      </c>
      <c r="H179" s="52" t="str">
        <f aca="false">'3. Raw Leads'!R179</f>
        <v>Full (all fields)</v>
      </c>
      <c r="I179" s="57" t="n">
        <f aca="false">'3. Raw Leads'!S179</f>
        <v>0</v>
      </c>
      <c r="J179" s="52" t="n">
        <f aca="false">'3. Raw Leads'!T179</f>
        <v>1</v>
      </c>
      <c r="K179" s="52" t="n">
        <f aca="false">'3. Raw Leads'!U179</f>
        <v>2</v>
      </c>
      <c r="L179" s="52" t="str">
        <f aca="false">'3. Raw Leads'!V179</f>
        <v>Read no reply</v>
      </c>
      <c r="M179" s="52" t="n">
        <f aca="false">'3. Raw Leads'!W179</f>
        <v>3</v>
      </c>
      <c r="N179" s="52" t="str">
        <f aca="false">'3. Raw Leads'!X179</f>
        <v>Hot – callback scheduled</v>
      </c>
      <c r="O179" s="52" t="str">
        <f aca="false">'3. Raw Leads'!N179</f>
        <v>3–6 months</v>
      </c>
      <c r="P179" s="52" t="n">
        <f aca="false">IFERROR(VLOOKUP(F179,'10. Lookups'!$A$3:$B$9,2,FALSE()),5)</f>
        <v>15</v>
      </c>
      <c r="Q179" s="52" t="n">
        <f aca="false">IFERROR(VLOOKUP(D179,'10. Lookups'!$D$3:$E$12,2,FALSE()),3)</f>
        <v>15</v>
      </c>
      <c r="R179" s="52" t="n">
        <f aca="false">IFERROR(VLOOKUP(E179,'10. Lookups'!$G$3:$H$8,2,FALSE()),5)</f>
        <v>15</v>
      </c>
      <c r="S179" s="52" t="n">
        <f aca="false">IFERROR(VLOOKUP(H179,'10. Lookups'!$J$3:$K$6,2,FALSE()),1)+IF(I179&gt;=75,5,IF(I179&gt;=50,3,IF(I179&gt;=25,2,IF(I179&gt;0,1,0))))+MIN(4,J179*2)</f>
        <v>8</v>
      </c>
      <c r="T179" s="52" t="n">
        <f aca="false">IF(K179&lt;=1,5,IF(K179&lt;=3,4,IF(K179&lt;=7,2,IF(K179&lt;=14,1,0))))+IFERROR(VLOOKUP(L179,'10. Lookups'!$M$3:$N$6,2,FALSE()),1)</f>
        <v>7</v>
      </c>
      <c r="U179" s="52" t="n">
        <f aca="false">IFERROR(VLOOKUP(N179,'10. Lookups'!$P$3:$Q$11,2,FALSE()),3)</f>
        <v>13</v>
      </c>
      <c r="V179" s="52" t="n">
        <f aca="false">IFERROR(VLOOKUP(O179,'10. Lookups'!$S$3:$T$7,2,FALSE()),2)</f>
        <v>3</v>
      </c>
      <c r="W179" s="52" t="n">
        <f aca="false">MIN(100,P179+Q179+R179+S179+T179+U179+V179)</f>
        <v>76</v>
      </c>
      <c r="X179" s="58" t="n">
        <f aca="false">W179</f>
        <v>76</v>
      </c>
      <c r="Y179" s="52" t="str">
        <f aca="false">IF(X179&gt;=75,"Hot",IF(X179&gt;=50,"Warm","Cold"))</f>
        <v>Hot</v>
      </c>
      <c r="Z179" s="52" t="str">
        <f aca="false">IF(Y179="Hot","Call within 5 min · senior agent · site-visit slot",IF(Y179="Warm","Call within 24h · WhatsApp drip · price sheet","Retargeting audience · email nurture · skip dial"))</f>
        <v>Call within 5 min · senior agent · site-visit slot</v>
      </c>
    </row>
    <row r="180" customFormat="false" ht="15" hidden="false" customHeight="true" outlineLevel="0" collapsed="false">
      <c r="A180" s="49" t="str">
        <f aca="false">'3. Raw Leads'!A180</f>
        <v>L0179</v>
      </c>
      <c r="B180" s="49" t="str">
        <f aca="false">'3. Raw Leads'!C180</f>
        <v>Nabila Rahman</v>
      </c>
      <c r="C180" s="49" t="str">
        <f aca="false">'3. Raw Leads'!D180</f>
        <v>01961919657</v>
      </c>
      <c r="D180" s="49" t="str">
        <f aca="false">'3. Raw Leads'!I180</f>
        <v>Aftab Nagar</v>
      </c>
      <c r="E180" s="49" t="str">
        <f aca="false">'3. Raw Leads'!J180</f>
        <v>Uttara Greenview</v>
      </c>
      <c r="F180" s="49" t="str">
        <f aca="false">'3. Raw Leads'!K180</f>
        <v>1.25Cr–1.5Cr</v>
      </c>
      <c r="G180" s="51" t="n">
        <f aca="false">'3. Raw Leads'!L180</f>
        <v>13750000</v>
      </c>
      <c r="H180" s="49" t="str">
        <f aca="false">'3. Raw Leads'!R180</f>
        <v>Minimal (&lt;50%)</v>
      </c>
      <c r="I180" s="55" t="n">
        <f aca="false">'3. Raw Leads'!S180</f>
        <v>50</v>
      </c>
      <c r="J180" s="49" t="n">
        <f aca="false">'3. Raw Leads'!T180</f>
        <v>0</v>
      </c>
      <c r="K180" s="49" t="n">
        <f aca="false">'3. Raw Leads'!U180</f>
        <v>2</v>
      </c>
      <c r="L180" s="49" t="str">
        <f aca="false">'3. Raw Leads'!V180</f>
        <v>Read no reply</v>
      </c>
      <c r="M180" s="49" t="n">
        <f aca="false">'3. Raw Leads'!W180</f>
        <v>2</v>
      </c>
      <c r="N180" s="49" t="str">
        <f aca="false">'3. Raw Leads'!X180</f>
        <v>Not interested</v>
      </c>
      <c r="O180" s="49" t="str">
        <f aca="false">'3. Raw Leads'!N180</f>
        <v>Just exploring</v>
      </c>
      <c r="P180" s="49" t="n">
        <f aca="false">IFERROR(VLOOKUP(F180,'10. Lookups'!$A$3:$B$9,2,FALSE()),5)</f>
        <v>23</v>
      </c>
      <c r="Q180" s="49" t="n">
        <f aca="false">IFERROR(VLOOKUP(D180,'10. Lookups'!$D$3:$E$12,2,FALSE()),3)</f>
        <v>15</v>
      </c>
      <c r="R180" s="49" t="n">
        <f aca="false">IFERROR(VLOOKUP(E180,'10. Lookups'!$G$3:$H$8,2,FALSE()),5)</f>
        <v>15</v>
      </c>
      <c r="S180" s="49" t="n">
        <f aca="false">IFERROR(VLOOKUP(H180,'10. Lookups'!$J$3:$K$6,2,FALSE()),1)+IF(I180&gt;=75,5,IF(I180&gt;=50,3,IF(I180&gt;=25,2,IF(I180&gt;0,1,0))))+MIN(4,J180*2)</f>
        <v>4</v>
      </c>
      <c r="T180" s="49" t="n">
        <f aca="false">IF(K180&lt;=1,5,IF(K180&lt;=3,4,IF(K180&lt;=7,2,IF(K180&lt;=14,1,0))))+IFERROR(VLOOKUP(L180,'10. Lookups'!$M$3:$N$6,2,FALSE()),1)</f>
        <v>7</v>
      </c>
      <c r="U180" s="49" t="n">
        <f aca="false">IFERROR(VLOOKUP(N180,'10. Lookups'!$P$3:$Q$11,2,FALSE()),3)</f>
        <v>1</v>
      </c>
      <c r="V180" s="49" t="n">
        <f aca="false">IFERROR(VLOOKUP(O180,'10. Lookups'!$S$3:$T$7,2,FALSE()),2)</f>
        <v>1</v>
      </c>
      <c r="W180" s="49" t="n">
        <f aca="false">MIN(100,P180+Q180+R180+S180+T180+U180+V180)</f>
        <v>66</v>
      </c>
      <c r="X180" s="56" t="n">
        <f aca="false">W180</f>
        <v>66</v>
      </c>
      <c r="Y180" s="49" t="str">
        <f aca="false">IF(X180&gt;=75,"Hot",IF(X180&gt;=50,"Warm","Cold"))</f>
        <v>Warm</v>
      </c>
      <c r="Z180" s="49" t="str">
        <f aca="false">IF(Y180="Hot","Call within 5 min · senior agent · site-visit slot",IF(Y180="Warm","Call within 24h · WhatsApp drip · price sheet","Retargeting audience · email nurture · skip dial"))</f>
        <v>Call within 24h · WhatsApp drip · price sheet</v>
      </c>
    </row>
    <row r="181" customFormat="false" ht="15" hidden="false" customHeight="true" outlineLevel="0" collapsed="false">
      <c r="A181" s="52" t="str">
        <f aca="false">'3. Raw Leads'!A181</f>
        <v>L0180</v>
      </c>
      <c r="B181" s="52" t="str">
        <f aca="false">'3. Raw Leads'!C181</f>
        <v>Faisal Akond</v>
      </c>
      <c r="C181" s="52" t="str">
        <f aca="false">'3. Raw Leads'!D181</f>
        <v>01790986240</v>
      </c>
      <c r="D181" s="52" t="str">
        <f aca="false">'3. Raw Leads'!I181</f>
        <v>Badda</v>
      </c>
      <c r="E181" s="52" t="str">
        <f aca="false">'3. Raw Leads'!J181</f>
        <v>Skyline Heights – Bashundhara</v>
      </c>
      <c r="F181" s="52" t="str">
        <f aca="false">'3. Raw Leads'!K181</f>
        <v>1Cr–1.25Cr</v>
      </c>
      <c r="G181" s="54" t="n">
        <f aca="false">'3. Raw Leads'!L181</f>
        <v>11249999</v>
      </c>
      <c r="H181" s="52" t="str">
        <f aca="false">'3. Raw Leads'!R181</f>
        <v>Full (all fields)</v>
      </c>
      <c r="I181" s="57" t="n">
        <f aca="false">'3. Raw Leads'!S181</f>
        <v>50</v>
      </c>
      <c r="J181" s="52" t="n">
        <f aca="false">'3. Raw Leads'!T181</f>
        <v>2</v>
      </c>
      <c r="K181" s="52" t="n">
        <f aca="false">'3. Raw Leads'!U181</f>
        <v>1</v>
      </c>
      <c r="L181" s="52" t="str">
        <f aca="false">'3. Raw Leads'!V181</f>
        <v>N/A</v>
      </c>
      <c r="M181" s="52" t="n">
        <f aca="false">'3. Raw Leads'!W181</f>
        <v>2</v>
      </c>
      <c r="N181" s="52" t="str">
        <f aca="false">'3. Raw Leads'!X181</f>
        <v>Already purchased elsewhere</v>
      </c>
      <c r="O181" s="52" t="str">
        <f aca="false">'3. Raw Leads'!N181</f>
        <v>6–12 months</v>
      </c>
      <c r="P181" s="52" t="n">
        <f aca="false">IFERROR(VLOOKUP(F181,'10. Lookups'!$A$3:$B$9,2,FALSE()),5)</f>
        <v>25</v>
      </c>
      <c r="Q181" s="52" t="n">
        <f aca="false">IFERROR(VLOOKUP(D181,'10. Lookups'!$D$3:$E$12,2,FALSE()),3)</f>
        <v>7</v>
      </c>
      <c r="R181" s="52" t="n">
        <f aca="false">IFERROR(VLOOKUP(E181,'10. Lookups'!$G$3:$H$8,2,FALSE()),5)</f>
        <v>15</v>
      </c>
      <c r="S181" s="52" t="n">
        <f aca="false">IFERROR(VLOOKUP(H181,'10. Lookups'!$J$3:$K$6,2,FALSE()),1)+IF(I181&gt;=75,5,IF(I181&gt;=50,3,IF(I181&gt;=25,2,IF(I181&gt;0,1,0))))+MIN(4,J181*2)</f>
        <v>13</v>
      </c>
      <c r="T181" s="52" t="n">
        <f aca="false">IF(K181&lt;=1,5,IF(K181&lt;=3,4,IF(K181&lt;=7,2,IF(K181&lt;=14,1,0))))+IFERROR(VLOOKUP(L181,'10. Lookups'!$M$3:$N$6,2,FALSE()),1)</f>
        <v>7</v>
      </c>
      <c r="U181" s="52" t="n">
        <f aca="false">IFERROR(VLOOKUP(N181,'10. Lookups'!$P$3:$Q$11,2,FALSE()),3)</f>
        <v>0</v>
      </c>
      <c r="V181" s="52" t="n">
        <f aca="false">IFERROR(VLOOKUP(O181,'10. Lookups'!$S$3:$T$7,2,FALSE()),2)</f>
        <v>2</v>
      </c>
      <c r="W181" s="52" t="n">
        <f aca="false">MIN(100,P181+Q181+R181+S181+T181+U181+V181)</f>
        <v>69</v>
      </c>
      <c r="X181" s="58" t="n">
        <f aca="false">W181</f>
        <v>69</v>
      </c>
      <c r="Y181" s="52" t="str">
        <f aca="false">IF(X181&gt;=75,"Hot",IF(X181&gt;=50,"Warm","Cold"))</f>
        <v>Warm</v>
      </c>
      <c r="Z181" s="52" t="str">
        <f aca="false">IF(Y181="Hot","Call within 5 min · senior agent · site-visit slot",IF(Y181="Warm","Call within 24h · WhatsApp drip · price sheet","Retargeting audience · email nurture · skip dial"))</f>
        <v>Call within 24h · WhatsApp drip · price sheet</v>
      </c>
    </row>
    <row r="182" customFormat="false" ht="15" hidden="false" customHeight="true" outlineLevel="0" collapsed="false">
      <c r="A182" s="49" t="str">
        <f aca="false">'3. Raw Leads'!A182</f>
        <v>L0181</v>
      </c>
      <c r="B182" s="49" t="str">
        <f aca="false">'3. Raw Leads'!C182</f>
        <v>Saiful Sheikh</v>
      </c>
      <c r="C182" s="49" t="str">
        <f aca="false">'3. Raw Leads'!D182</f>
        <v>01922010276</v>
      </c>
      <c r="D182" s="49" t="str">
        <f aca="false">'3. Raw Leads'!I182</f>
        <v>Khilgaon</v>
      </c>
      <c r="E182" s="49" t="str">
        <f aca="false">'3. Raw Leads'!J182</f>
        <v>Generic / Not Sure</v>
      </c>
      <c r="F182" s="49" t="str">
        <f aca="false">'3. Raw Leads'!K182</f>
        <v>80L–1Cr</v>
      </c>
      <c r="G182" s="51" t="n">
        <f aca="false">'3. Raw Leads'!L182</f>
        <v>8999999</v>
      </c>
      <c r="H182" s="49" t="str">
        <f aca="false">'3. Raw Leads'!R182</f>
        <v>Most (≥75%)</v>
      </c>
      <c r="I182" s="55" t="n">
        <f aca="false">'3. Raw Leads'!S182</f>
        <v>50</v>
      </c>
      <c r="J182" s="49" t="n">
        <f aca="false">'3. Raw Leads'!T182</f>
        <v>0</v>
      </c>
      <c r="K182" s="49" t="n">
        <f aca="false">'3. Raw Leads'!U182</f>
        <v>1</v>
      </c>
      <c r="L182" s="49" t="str">
        <f aca="false">'3. Raw Leads'!V182</f>
        <v>Read no reply</v>
      </c>
      <c r="M182" s="49" t="n">
        <f aca="false">'3. Raw Leads'!W182</f>
        <v>4</v>
      </c>
      <c r="N182" s="49" t="str">
        <f aca="false">'3. Raw Leads'!X182</f>
        <v>Not interested</v>
      </c>
      <c r="O182" s="49" t="str">
        <f aca="false">'3. Raw Leads'!N182</f>
        <v>Just exploring</v>
      </c>
      <c r="P182" s="49" t="n">
        <f aca="false">IFERROR(VLOOKUP(F182,'10. Lookups'!$A$3:$B$9,2,FALSE()),5)</f>
        <v>22</v>
      </c>
      <c r="Q182" s="49" t="n">
        <f aca="false">IFERROR(VLOOKUP(D182,'10. Lookups'!$D$3:$E$12,2,FALSE()),3)</f>
        <v>7</v>
      </c>
      <c r="R182" s="49" t="n">
        <f aca="false">IFERROR(VLOOKUP(E182,'10. Lookups'!$G$3:$H$8,2,FALSE()),5)</f>
        <v>5</v>
      </c>
      <c r="S182" s="49" t="n">
        <f aca="false">IFERROR(VLOOKUP(H182,'10. Lookups'!$J$3:$K$6,2,FALSE()),1)+IF(I182&gt;=75,5,IF(I182&gt;=50,3,IF(I182&gt;=25,2,IF(I182&gt;0,1,0))))+MIN(4,J182*2)</f>
        <v>7</v>
      </c>
      <c r="T182" s="49" t="n">
        <f aca="false">IF(K182&lt;=1,5,IF(K182&lt;=3,4,IF(K182&lt;=7,2,IF(K182&lt;=14,1,0))))+IFERROR(VLOOKUP(L182,'10. Lookups'!$M$3:$N$6,2,FALSE()),1)</f>
        <v>8</v>
      </c>
      <c r="U182" s="49" t="n">
        <f aca="false">IFERROR(VLOOKUP(N182,'10. Lookups'!$P$3:$Q$11,2,FALSE()),3)</f>
        <v>1</v>
      </c>
      <c r="V182" s="49" t="n">
        <f aca="false">IFERROR(VLOOKUP(O182,'10. Lookups'!$S$3:$T$7,2,FALSE()),2)</f>
        <v>1</v>
      </c>
      <c r="W182" s="49" t="n">
        <f aca="false">MIN(100,P182+Q182+R182+S182+T182+U182+V182)</f>
        <v>51</v>
      </c>
      <c r="X182" s="56" t="n">
        <f aca="false">W182</f>
        <v>51</v>
      </c>
      <c r="Y182" s="49" t="str">
        <f aca="false">IF(X182&gt;=75,"Hot",IF(X182&gt;=50,"Warm","Cold"))</f>
        <v>Warm</v>
      </c>
      <c r="Z182" s="49" t="str">
        <f aca="false">IF(Y182="Hot","Call within 5 min · senior agent · site-visit slot",IF(Y182="Warm","Call within 24h · WhatsApp drip · price sheet","Retargeting audience · email nurture · skip dial"))</f>
        <v>Call within 24h · WhatsApp drip · price sheet</v>
      </c>
    </row>
    <row r="183" customFormat="false" ht="15" hidden="false" customHeight="true" outlineLevel="0" collapsed="false">
      <c r="A183" s="52" t="str">
        <f aca="false">'3. Raw Leads'!A183</f>
        <v>L0182</v>
      </c>
      <c r="B183" s="52" t="str">
        <f aca="false">'3. Raw Leads'!C183</f>
        <v>Mim Reza</v>
      </c>
      <c r="C183" s="52" t="str">
        <f aca="false">'3. Raw Leads'!D183</f>
        <v>01551971284</v>
      </c>
      <c r="D183" s="52" t="str">
        <f aca="false">'3. Raw Leads'!I183</f>
        <v>Outside Dhaka</v>
      </c>
      <c r="E183" s="52" t="str">
        <f aca="false">'3. Raw Leads'!J183</f>
        <v>Mirpur DOHS Premier</v>
      </c>
      <c r="F183" s="52" t="str">
        <f aca="false">'3. Raw Leads'!K183</f>
        <v>1Cr–1.25Cr</v>
      </c>
      <c r="G183" s="54" t="n">
        <f aca="false">'3. Raw Leads'!L183</f>
        <v>11249999</v>
      </c>
      <c r="H183" s="52" t="str">
        <f aca="false">'3. Raw Leads'!R183</f>
        <v>Partial (50–75%)</v>
      </c>
      <c r="I183" s="57" t="n">
        <f aca="false">'3. Raw Leads'!S183</f>
        <v>75</v>
      </c>
      <c r="J183" s="52" t="n">
        <f aca="false">'3. Raw Leads'!T183</f>
        <v>0</v>
      </c>
      <c r="K183" s="52" t="n">
        <f aca="false">'3. Raw Leads'!U183</f>
        <v>14</v>
      </c>
      <c r="L183" s="52" t="str">
        <f aca="false">'3. Raw Leads'!V183</f>
        <v>No</v>
      </c>
      <c r="M183" s="52" t="n">
        <f aca="false">'3. Raw Leads'!W183</f>
        <v>1</v>
      </c>
      <c r="N183" s="52" t="str">
        <f aca="false">'3. Raw Leads'!X183</f>
        <v>Site visit confirmed</v>
      </c>
      <c r="O183" s="52" t="str">
        <f aca="false">'3. Raw Leads'!N183</f>
        <v>3–6 months</v>
      </c>
      <c r="P183" s="52" t="n">
        <f aca="false">IFERROR(VLOOKUP(F183,'10. Lookups'!$A$3:$B$9,2,FALSE()),5)</f>
        <v>25</v>
      </c>
      <c r="Q183" s="52" t="n">
        <f aca="false">IFERROR(VLOOKUP(D183,'10. Lookups'!$D$3:$E$12,2,FALSE()),3)</f>
        <v>3</v>
      </c>
      <c r="R183" s="52" t="n">
        <f aca="false">IFERROR(VLOOKUP(E183,'10. Lookups'!$G$3:$H$8,2,FALSE()),5)</f>
        <v>15</v>
      </c>
      <c r="S183" s="52" t="n">
        <f aca="false">IFERROR(VLOOKUP(H183,'10. Lookups'!$J$3:$K$6,2,FALSE()),1)+IF(I183&gt;=75,5,IF(I183&gt;=50,3,IF(I183&gt;=25,2,IF(I183&gt;0,1,0))))+MIN(4,J183*2)</f>
        <v>7</v>
      </c>
      <c r="T183" s="52" t="n">
        <f aca="false">IF(K183&lt;=1,5,IF(K183&lt;=3,4,IF(K183&lt;=7,2,IF(K183&lt;=14,1,0))))+IFERROR(VLOOKUP(L183,'10. Lookups'!$M$3:$N$6,2,FALSE()),1)</f>
        <v>2</v>
      </c>
      <c r="U183" s="52" t="n">
        <f aca="false">IFERROR(VLOOKUP(N183,'10. Lookups'!$P$3:$Q$11,2,FALSE()),3)</f>
        <v>15</v>
      </c>
      <c r="V183" s="52" t="n">
        <f aca="false">IFERROR(VLOOKUP(O183,'10. Lookups'!$S$3:$T$7,2,FALSE()),2)</f>
        <v>3</v>
      </c>
      <c r="W183" s="52" t="n">
        <f aca="false">MIN(100,P183+Q183+R183+S183+T183+U183+V183)</f>
        <v>70</v>
      </c>
      <c r="X183" s="58" t="n">
        <f aca="false">W183</f>
        <v>70</v>
      </c>
      <c r="Y183" s="52" t="str">
        <f aca="false">IF(X183&gt;=75,"Hot",IF(X183&gt;=50,"Warm","Cold"))</f>
        <v>Warm</v>
      </c>
      <c r="Z183" s="52" t="str">
        <f aca="false">IF(Y183="Hot","Call within 5 min · senior agent · site-visit slot",IF(Y183="Warm","Call within 24h · WhatsApp drip · price sheet","Retargeting audience · email nurture · skip dial"))</f>
        <v>Call within 24h · WhatsApp drip · price sheet</v>
      </c>
    </row>
    <row r="184" customFormat="false" ht="15" hidden="false" customHeight="true" outlineLevel="0" collapsed="false">
      <c r="A184" s="49" t="str">
        <f aca="false">'3. Raw Leads'!A184</f>
        <v>L0183</v>
      </c>
      <c r="B184" s="49" t="str">
        <f aca="false">'3. Raw Leads'!C184</f>
        <v>Nusrat Karim</v>
      </c>
      <c r="C184" s="49" t="str">
        <f aca="false">'3. Raw Leads'!D184</f>
        <v>01809494079</v>
      </c>
      <c r="D184" s="49" t="str">
        <f aca="false">'3. Raw Leads'!I184</f>
        <v>Uttara</v>
      </c>
      <c r="E184" s="49" t="str">
        <f aca="false">'3. Raw Leads'!J184</f>
        <v>Generic / Not Sure</v>
      </c>
      <c r="F184" s="49" t="str">
        <f aca="false">'3. Raw Leads'!K184</f>
        <v>1Cr–1.25Cr</v>
      </c>
      <c r="G184" s="51" t="n">
        <f aca="false">'3. Raw Leads'!L184</f>
        <v>11249999</v>
      </c>
      <c r="H184" s="49" t="str">
        <f aca="false">'3. Raw Leads'!R184</f>
        <v>Most (≥75%)</v>
      </c>
      <c r="I184" s="55" t="n">
        <f aca="false">'3. Raw Leads'!S184</f>
        <v>25</v>
      </c>
      <c r="J184" s="49" t="n">
        <f aca="false">'3. Raw Leads'!T184</f>
        <v>0</v>
      </c>
      <c r="K184" s="49" t="n">
        <f aca="false">'3. Raw Leads'!U184</f>
        <v>3</v>
      </c>
      <c r="L184" s="49" t="str">
        <f aca="false">'3. Raw Leads'!V184</f>
        <v>Read no reply</v>
      </c>
      <c r="M184" s="49" t="n">
        <f aca="false">'3. Raw Leads'!W184</f>
        <v>5</v>
      </c>
      <c r="N184" s="49" t="str">
        <f aca="false">'3. Raw Leads'!X184</f>
        <v>Not interested</v>
      </c>
      <c r="O184" s="49" t="str">
        <f aca="false">'3. Raw Leads'!N184</f>
        <v>Just exploring</v>
      </c>
      <c r="P184" s="49" t="n">
        <f aca="false">IFERROR(VLOOKUP(F184,'10. Lookups'!$A$3:$B$9,2,FALSE()),5)</f>
        <v>25</v>
      </c>
      <c r="Q184" s="49" t="n">
        <f aca="false">IFERROR(VLOOKUP(D184,'10. Lookups'!$D$3:$E$12,2,FALSE()),3)</f>
        <v>15</v>
      </c>
      <c r="R184" s="49" t="n">
        <f aca="false">IFERROR(VLOOKUP(E184,'10. Lookups'!$G$3:$H$8,2,FALSE()),5)</f>
        <v>5</v>
      </c>
      <c r="S184" s="49" t="n">
        <f aca="false">IFERROR(VLOOKUP(H184,'10. Lookups'!$J$3:$K$6,2,FALSE()),1)+IF(I184&gt;=75,5,IF(I184&gt;=50,3,IF(I184&gt;=25,2,IF(I184&gt;0,1,0))))+MIN(4,J184*2)</f>
        <v>6</v>
      </c>
      <c r="T184" s="49" t="n">
        <f aca="false">IF(K184&lt;=1,5,IF(K184&lt;=3,4,IF(K184&lt;=7,2,IF(K184&lt;=14,1,0))))+IFERROR(VLOOKUP(L184,'10. Lookups'!$M$3:$N$6,2,FALSE()),1)</f>
        <v>7</v>
      </c>
      <c r="U184" s="49" t="n">
        <f aca="false">IFERROR(VLOOKUP(N184,'10. Lookups'!$P$3:$Q$11,2,FALSE()),3)</f>
        <v>1</v>
      </c>
      <c r="V184" s="49" t="n">
        <f aca="false">IFERROR(VLOOKUP(O184,'10. Lookups'!$S$3:$T$7,2,FALSE()),2)</f>
        <v>1</v>
      </c>
      <c r="W184" s="49" t="n">
        <f aca="false">MIN(100,P184+Q184+R184+S184+T184+U184+V184)</f>
        <v>60</v>
      </c>
      <c r="X184" s="56" t="n">
        <f aca="false">W184</f>
        <v>60</v>
      </c>
      <c r="Y184" s="49" t="str">
        <f aca="false">IF(X184&gt;=75,"Hot",IF(X184&gt;=50,"Warm","Cold"))</f>
        <v>Warm</v>
      </c>
      <c r="Z184" s="49" t="str">
        <f aca="false">IF(Y184="Hot","Call within 5 min · senior agent · site-visit slot",IF(Y184="Warm","Call within 24h · WhatsApp drip · price sheet","Retargeting audience · email nurture · skip dial"))</f>
        <v>Call within 24h · WhatsApp drip · price sheet</v>
      </c>
    </row>
    <row r="185" customFormat="false" ht="15" hidden="false" customHeight="true" outlineLevel="0" collapsed="false">
      <c r="A185" s="52" t="str">
        <f aca="false">'3. Raw Leads'!A185</f>
        <v>L0184</v>
      </c>
      <c r="B185" s="52" t="str">
        <f aca="false">'3. Raw Leads'!C185</f>
        <v>Ishrat Ahmed</v>
      </c>
      <c r="C185" s="52" t="str">
        <f aca="false">'3. Raw Leads'!D185</f>
        <v>01880512927</v>
      </c>
      <c r="D185" s="52" t="str">
        <f aca="false">'3. Raw Leads'!I185</f>
        <v>Aftab Nagar</v>
      </c>
      <c r="E185" s="52" t="str">
        <f aca="false">'3. Raw Leads'!J185</f>
        <v>Mirpur DOHS Premier</v>
      </c>
      <c r="F185" s="52" t="str">
        <f aca="false">'3. Raw Leads'!K185</f>
        <v>Under 60L</v>
      </c>
      <c r="G185" s="54" t="n">
        <f aca="false">'3. Raw Leads'!L185</f>
        <v>4499999</v>
      </c>
      <c r="H185" s="52" t="str">
        <f aca="false">'3. Raw Leads'!R185</f>
        <v>Full (all fields)</v>
      </c>
      <c r="I185" s="57" t="n">
        <f aca="false">'3. Raw Leads'!S185</f>
        <v>50</v>
      </c>
      <c r="J185" s="52" t="n">
        <f aca="false">'3. Raw Leads'!T185</f>
        <v>0</v>
      </c>
      <c r="K185" s="52" t="n">
        <f aca="false">'3. Raw Leads'!U185</f>
        <v>1</v>
      </c>
      <c r="L185" s="52" t="str">
        <f aca="false">'3. Raw Leads'!V185</f>
        <v>No</v>
      </c>
      <c r="M185" s="52" t="n">
        <f aca="false">'3. Raw Leads'!W185</f>
        <v>1</v>
      </c>
      <c r="N185" s="52" t="str">
        <f aca="false">'3. Raw Leads'!X185</f>
        <v>Not picked up</v>
      </c>
      <c r="O185" s="52" t="str">
        <f aca="false">'3. Raw Leads'!N185</f>
        <v>1–3 months</v>
      </c>
      <c r="P185" s="52" t="n">
        <f aca="false">IFERROR(VLOOKUP(F185,'10. Lookups'!$A$3:$B$9,2,FALSE()),5)</f>
        <v>8</v>
      </c>
      <c r="Q185" s="52" t="n">
        <f aca="false">IFERROR(VLOOKUP(D185,'10. Lookups'!$D$3:$E$12,2,FALSE()),3)</f>
        <v>15</v>
      </c>
      <c r="R185" s="52" t="n">
        <f aca="false">IFERROR(VLOOKUP(E185,'10. Lookups'!$G$3:$H$8,2,FALSE()),5)</f>
        <v>15</v>
      </c>
      <c r="S185" s="52" t="n">
        <f aca="false">IFERROR(VLOOKUP(H185,'10. Lookups'!$J$3:$K$6,2,FALSE()),1)+IF(I185&gt;=75,5,IF(I185&gt;=50,3,IF(I185&gt;=25,2,IF(I185&gt;0,1,0))))+MIN(4,J185*2)</f>
        <v>9</v>
      </c>
      <c r="T185" s="52" t="n">
        <f aca="false">IF(K185&lt;=1,5,IF(K185&lt;=3,4,IF(K185&lt;=7,2,IF(K185&lt;=14,1,0))))+IFERROR(VLOOKUP(L185,'10. Lookups'!$M$3:$N$6,2,FALSE()),1)</f>
        <v>6</v>
      </c>
      <c r="U185" s="52" t="n">
        <f aca="false">IFERROR(VLOOKUP(N185,'10. Lookups'!$P$3:$Q$11,2,FALSE()),3)</f>
        <v>3</v>
      </c>
      <c r="V185" s="52" t="n">
        <f aca="false">IFERROR(VLOOKUP(O185,'10. Lookups'!$S$3:$T$7,2,FALSE()),2)</f>
        <v>4</v>
      </c>
      <c r="W185" s="52" t="n">
        <f aca="false">MIN(100,P185+Q185+R185+S185+T185+U185+V185)</f>
        <v>60</v>
      </c>
      <c r="X185" s="58" t="n">
        <f aca="false">W185</f>
        <v>60</v>
      </c>
      <c r="Y185" s="52" t="str">
        <f aca="false">IF(X185&gt;=75,"Hot",IF(X185&gt;=50,"Warm","Cold"))</f>
        <v>Warm</v>
      </c>
      <c r="Z185" s="52" t="str">
        <f aca="false">IF(Y185="Hot","Call within 5 min · senior agent · site-visit slot",IF(Y185="Warm","Call within 24h · WhatsApp drip · price sheet","Retargeting audience · email nurture · skip dial"))</f>
        <v>Call within 24h · WhatsApp drip · price sheet</v>
      </c>
    </row>
    <row r="186" customFormat="false" ht="15" hidden="false" customHeight="true" outlineLevel="0" collapsed="false">
      <c r="A186" s="49" t="str">
        <f aca="false">'3. Raw Leads'!A186</f>
        <v>L0185</v>
      </c>
      <c r="B186" s="49" t="str">
        <f aca="false">'3. Raw Leads'!C186</f>
        <v>Anik Chowdhury</v>
      </c>
      <c r="C186" s="49" t="str">
        <f aca="false">'3. Raw Leads'!D186</f>
        <v>01976580185</v>
      </c>
      <c r="D186" s="49" t="str">
        <f aca="false">'3. Raw Leads'!I186</f>
        <v>Bashundhara R/A</v>
      </c>
      <c r="E186" s="49" t="str">
        <f aca="false">'3. Raw Leads'!J186</f>
        <v>Aftab Garden Residence</v>
      </c>
      <c r="F186" s="49" t="str">
        <f aca="false">'3. Raw Leads'!K186</f>
        <v>1Cr–1.25Cr</v>
      </c>
      <c r="G186" s="51" t="n">
        <f aca="false">'3. Raw Leads'!L186</f>
        <v>11249999</v>
      </c>
      <c r="H186" s="49" t="str">
        <f aca="false">'3. Raw Leads'!R186</f>
        <v>Partial (50–75%)</v>
      </c>
      <c r="I186" s="55" t="n">
        <f aca="false">'3. Raw Leads'!S186</f>
        <v>50</v>
      </c>
      <c r="J186" s="49" t="n">
        <f aca="false">'3. Raw Leads'!T186</f>
        <v>0</v>
      </c>
      <c r="K186" s="49" t="n">
        <f aca="false">'3. Raw Leads'!U186</f>
        <v>3</v>
      </c>
      <c r="L186" s="49" t="str">
        <f aca="false">'3. Raw Leads'!V186</f>
        <v>Read no reply</v>
      </c>
      <c r="M186" s="49" t="n">
        <f aca="false">'3. Raw Leads'!W186</f>
        <v>1</v>
      </c>
      <c r="N186" s="49" t="str">
        <f aca="false">'3. Raw Leads'!X186</f>
        <v>Not interested</v>
      </c>
      <c r="O186" s="49" t="str">
        <f aca="false">'3. Raw Leads'!N186</f>
        <v>1–3 months</v>
      </c>
      <c r="P186" s="49" t="n">
        <f aca="false">IFERROR(VLOOKUP(F186,'10. Lookups'!$A$3:$B$9,2,FALSE()),5)</f>
        <v>25</v>
      </c>
      <c r="Q186" s="49" t="n">
        <f aca="false">IFERROR(VLOOKUP(D186,'10. Lookups'!$D$3:$E$12,2,FALSE()),3)</f>
        <v>15</v>
      </c>
      <c r="R186" s="49" t="n">
        <f aca="false">IFERROR(VLOOKUP(E186,'10. Lookups'!$G$3:$H$8,2,FALSE()),5)</f>
        <v>15</v>
      </c>
      <c r="S186" s="49" t="n">
        <f aca="false">IFERROR(VLOOKUP(H186,'10. Lookups'!$J$3:$K$6,2,FALSE()),1)+IF(I186&gt;=75,5,IF(I186&gt;=50,3,IF(I186&gt;=25,2,IF(I186&gt;0,1,0))))+MIN(4,J186*2)</f>
        <v>5</v>
      </c>
      <c r="T186" s="49" t="n">
        <f aca="false">IF(K186&lt;=1,5,IF(K186&lt;=3,4,IF(K186&lt;=7,2,IF(K186&lt;=14,1,0))))+IFERROR(VLOOKUP(L186,'10. Lookups'!$M$3:$N$6,2,FALSE()),1)</f>
        <v>7</v>
      </c>
      <c r="U186" s="49" t="n">
        <f aca="false">IFERROR(VLOOKUP(N186,'10. Lookups'!$P$3:$Q$11,2,FALSE()),3)</f>
        <v>1</v>
      </c>
      <c r="V186" s="49" t="n">
        <f aca="false">IFERROR(VLOOKUP(O186,'10. Lookups'!$S$3:$T$7,2,FALSE()),2)</f>
        <v>4</v>
      </c>
      <c r="W186" s="49" t="n">
        <f aca="false">MIN(100,P186+Q186+R186+S186+T186+U186+V186)</f>
        <v>72</v>
      </c>
      <c r="X186" s="56" t="n">
        <f aca="false">W186</f>
        <v>72</v>
      </c>
      <c r="Y186" s="49" t="str">
        <f aca="false">IF(X186&gt;=75,"Hot",IF(X186&gt;=50,"Warm","Cold"))</f>
        <v>Warm</v>
      </c>
      <c r="Z186" s="49" t="str">
        <f aca="false">IF(Y186="Hot","Call within 5 min · senior agent · site-visit slot",IF(Y186="Warm","Call within 24h · WhatsApp drip · price sheet","Retargeting audience · email nurture · skip dial"))</f>
        <v>Call within 24h · WhatsApp drip · price sheet</v>
      </c>
    </row>
    <row r="187" customFormat="false" ht="15" hidden="false" customHeight="true" outlineLevel="0" collapsed="false">
      <c r="A187" s="52" t="str">
        <f aca="false">'3. Raw Leads'!A187</f>
        <v>L0186</v>
      </c>
      <c r="B187" s="52" t="str">
        <f aca="false">'3. Raw Leads'!C187</f>
        <v>Nahida Mahmud</v>
      </c>
      <c r="C187" s="52" t="str">
        <f aca="false">'3. Raw Leads'!D187</f>
        <v>01575344300</v>
      </c>
      <c r="D187" s="52" t="str">
        <f aca="false">'3. Raw Leads'!I187</f>
        <v>Aftab Nagar</v>
      </c>
      <c r="E187" s="52" t="str">
        <f aca="false">'3. Raw Leads'!J187</f>
        <v>Uttara Greenview</v>
      </c>
      <c r="F187" s="52" t="str">
        <f aca="false">'3. Raw Leads'!K187</f>
        <v>Under 60L</v>
      </c>
      <c r="G187" s="54" t="n">
        <f aca="false">'3. Raw Leads'!L187</f>
        <v>4499999</v>
      </c>
      <c r="H187" s="52" t="str">
        <f aca="false">'3. Raw Leads'!R187</f>
        <v>Partial (50–75%)</v>
      </c>
      <c r="I187" s="57" t="n">
        <f aca="false">'3. Raw Leads'!S187</f>
        <v>0</v>
      </c>
      <c r="J187" s="52" t="n">
        <f aca="false">'3. Raw Leads'!T187</f>
        <v>0</v>
      </c>
      <c r="K187" s="52" t="n">
        <f aca="false">'3. Raw Leads'!U187</f>
        <v>3</v>
      </c>
      <c r="L187" s="52" t="str">
        <f aca="false">'3. Raw Leads'!V187</f>
        <v>No</v>
      </c>
      <c r="M187" s="52" t="n">
        <f aca="false">'3. Raw Leads'!W187</f>
        <v>1</v>
      </c>
      <c r="N187" s="52" t="str">
        <f aca="false">'3. Raw Leads'!X187</f>
        <v>Hot – callback scheduled</v>
      </c>
      <c r="O187" s="52" t="str">
        <f aca="false">'3. Raw Leads'!N187</f>
        <v>Just exploring</v>
      </c>
      <c r="P187" s="52" t="n">
        <f aca="false">IFERROR(VLOOKUP(F187,'10. Lookups'!$A$3:$B$9,2,FALSE()),5)</f>
        <v>8</v>
      </c>
      <c r="Q187" s="52" t="n">
        <f aca="false">IFERROR(VLOOKUP(D187,'10. Lookups'!$D$3:$E$12,2,FALSE()),3)</f>
        <v>15</v>
      </c>
      <c r="R187" s="52" t="n">
        <f aca="false">IFERROR(VLOOKUP(E187,'10. Lookups'!$G$3:$H$8,2,FALSE()),5)</f>
        <v>15</v>
      </c>
      <c r="S187" s="52" t="n">
        <f aca="false">IFERROR(VLOOKUP(H187,'10. Lookups'!$J$3:$K$6,2,FALSE()),1)+IF(I187&gt;=75,5,IF(I187&gt;=50,3,IF(I187&gt;=25,2,IF(I187&gt;0,1,0))))+MIN(4,J187*2)</f>
        <v>2</v>
      </c>
      <c r="T187" s="52" t="n">
        <f aca="false">IF(K187&lt;=1,5,IF(K187&lt;=3,4,IF(K187&lt;=7,2,IF(K187&lt;=14,1,0))))+IFERROR(VLOOKUP(L187,'10. Lookups'!$M$3:$N$6,2,FALSE()),1)</f>
        <v>5</v>
      </c>
      <c r="U187" s="52" t="n">
        <f aca="false">IFERROR(VLOOKUP(N187,'10. Lookups'!$P$3:$Q$11,2,FALSE()),3)</f>
        <v>13</v>
      </c>
      <c r="V187" s="52" t="n">
        <f aca="false">IFERROR(VLOOKUP(O187,'10. Lookups'!$S$3:$T$7,2,FALSE()),2)</f>
        <v>1</v>
      </c>
      <c r="W187" s="52" t="n">
        <f aca="false">MIN(100,P187+Q187+R187+S187+T187+U187+V187)</f>
        <v>59</v>
      </c>
      <c r="X187" s="58" t="n">
        <f aca="false">W187</f>
        <v>59</v>
      </c>
      <c r="Y187" s="52" t="str">
        <f aca="false">IF(X187&gt;=75,"Hot",IF(X187&gt;=50,"Warm","Cold"))</f>
        <v>Warm</v>
      </c>
      <c r="Z187" s="52" t="str">
        <f aca="false">IF(Y187="Hot","Call within 5 min · senior agent · site-visit slot",IF(Y187="Warm","Call within 24h · WhatsApp drip · price sheet","Retargeting audience · email nurture · skip dial"))</f>
        <v>Call within 24h · WhatsApp drip · price sheet</v>
      </c>
    </row>
    <row r="188" customFormat="false" ht="15" hidden="false" customHeight="true" outlineLevel="0" collapsed="false">
      <c r="A188" s="49" t="str">
        <f aca="false">'3. Raw Leads'!A188</f>
        <v>L0187</v>
      </c>
      <c r="B188" s="49" t="str">
        <f aca="false">'3. Raw Leads'!C188</f>
        <v>Tausif Hasan</v>
      </c>
      <c r="C188" s="49" t="str">
        <f aca="false">'3. Raw Leads'!D188</f>
        <v>01665421406</v>
      </c>
      <c r="D188" s="49" t="str">
        <f aca="false">'3. Raw Leads'!I188</f>
        <v>Outside Dhaka</v>
      </c>
      <c r="E188" s="49" t="str">
        <f aca="false">'3. Raw Leads'!J188</f>
        <v>Banasree Bay</v>
      </c>
      <c r="F188" s="49" t="str">
        <f aca="false">'3. Raw Leads'!K188</f>
        <v>1Cr–1.25Cr</v>
      </c>
      <c r="G188" s="51" t="n">
        <f aca="false">'3. Raw Leads'!L188</f>
        <v>11249999</v>
      </c>
      <c r="H188" s="49" t="str">
        <f aca="false">'3. Raw Leads'!R188</f>
        <v>Minimal (&lt;50%)</v>
      </c>
      <c r="I188" s="55" t="n">
        <f aca="false">'3. Raw Leads'!S188</f>
        <v>75</v>
      </c>
      <c r="J188" s="49" t="n">
        <f aca="false">'3. Raw Leads'!T188</f>
        <v>0</v>
      </c>
      <c r="K188" s="49" t="n">
        <f aca="false">'3. Raw Leads'!U188</f>
        <v>2</v>
      </c>
      <c r="L188" s="49" t="str">
        <f aca="false">'3. Raw Leads'!V188</f>
        <v>N/A</v>
      </c>
      <c r="M188" s="49" t="n">
        <f aca="false">'3. Raw Leads'!W188</f>
        <v>3</v>
      </c>
      <c r="N188" s="49" t="str">
        <f aca="false">'3. Raw Leads'!X188</f>
        <v>Out of budget</v>
      </c>
      <c r="O188" s="49" t="str">
        <f aca="false">'3. Raw Leads'!N188</f>
        <v>1–3 months</v>
      </c>
      <c r="P188" s="49" t="n">
        <f aca="false">IFERROR(VLOOKUP(F188,'10. Lookups'!$A$3:$B$9,2,FALSE()),5)</f>
        <v>25</v>
      </c>
      <c r="Q188" s="49" t="n">
        <f aca="false">IFERROR(VLOOKUP(D188,'10. Lookups'!$D$3:$E$12,2,FALSE()),3)</f>
        <v>3</v>
      </c>
      <c r="R188" s="49" t="n">
        <f aca="false">IFERROR(VLOOKUP(E188,'10. Lookups'!$G$3:$H$8,2,FALSE()),5)</f>
        <v>15</v>
      </c>
      <c r="S188" s="49" t="n">
        <f aca="false">IFERROR(VLOOKUP(H188,'10. Lookups'!$J$3:$K$6,2,FALSE()),1)+IF(I188&gt;=75,5,IF(I188&gt;=50,3,IF(I188&gt;=25,2,IF(I188&gt;0,1,0))))+MIN(4,J188*2)</f>
        <v>6</v>
      </c>
      <c r="T188" s="49" t="n">
        <f aca="false">IF(K188&lt;=1,5,IF(K188&lt;=3,4,IF(K188&lt;=7,2,IF(K188&lt;=14,1,0))))+IFERROR(VLOOKUP(L188,'10. Lookups'!$M$3:$N$6,2,FALSE()),1)</f>
        <v>6</v>
      </c>
      <c r="U188" s="49" t="n">
        <f aca="false">IFERROR(VLOOKUP(N188,'10. Lookups'!$P$3:$Q$11,2,FALSE()),3)</f>
        <v>2</v>
      </c>
      <c r="V188" s="49" t="n">
        <f aca="false">IFERROR(VLOOKUP(O188,'10. Lookups'!$S$3:$T$7,2,FALSE()),2)</f>
        <v>4</v>
      </c>
      <c r="W188" s="49" t="n">
        <f aca="false">MIN(100,P188+Q188+R188+S188+T188+U188+V188)</f>
        <v>61</v>
      </c>
      <c r="X188" s="56" t="n">
        <f aca="false">W188</f>
        <v>61</v>
      </c>
      <c r="Y188" s="49" t="str">
        <f aca="false">IF(X188&gt;=75,"Hot",IF(X188&gt;=50,"Warm","Cold"))</f>
        <v>Warm</v>
      </c>
      <c r="Z188" s="49" t="str">
        <f aca="false">IF(Y188="Hot","Call within 5 min · senior agent · site-visit slot",IF(Y188="Warm","Call within 24h · WhatsApp drip · price sheet","Retargeting audience · email nurture · skip dial"))</f>
        <v>Call within 24h · WhatsApp drip · price sheet</v>
      </c>
    </row>
    <row r="189" customFormat="false" ht="15" hidden="false" customHeight="true" outlineLevel="0" collapsed="false">
      <c r="A189" s="52" t="str">
        <f aca="false">'3. Raw Leads'!A189</f>
        <v>L0188</v>
      </c>
      <c r="B189" s="52" t="str">
        <f aca="false">'3. Raw Leads'!C189</f>
        <v>Mizan Mahmud</v>
      </c>
      <c r="C189" s="52" t="str">
        <f aca="false">'3. Raw Leads'!D189</f>
        <v>01320064256</v>
      </c>
      <c r="D189" s="52" t="str">
        <f aca="false">'3. Raw Leads'!I189</f>
        <v>Bashundhara R/A</v>
      </c>
      <c r="E189" s="52" t="str">
        <f aca="false">'3. Raw Leads'!J189</f>
        <v>Generic / Not Sure</v>
      </c>
      <c r="F189" s="52" t="str">
        <f aca="false">'3. Raw Leads'!K189</f>
        <v>Under 60L</v>
      </c>
      <c r="G189" s="54" t="n">
        <f aca="false">'3. Raw Leads'!L189</f>
        <v>4499999</v>
      </c>
      <c r="H189" s="52" t="str">
        <f aca="false">'3. Raw Leads'!R189</f>
        <v>Full (all fields)</v>
      </c>
      <c r="I189" s="57" t="n">
        <f aca="false">'3. Raw Leads'!S189</f>
        <v>25</v>
      </c>
      <c r="J189" s="52" t="n">
        <f aca="false">'3. Raw Leads'!T189</f>
        <v>0</v>
      </c>
      <c r="K189" s="52" t="n">
        <f aca="false">'3. Raw Leads'!U189</f>
        <v>0</v>
      </c>
      <c r="L189" s="52" t="str">
        <f aca="false">'3. Raw Leads'!V189</f>
        <v>Yes</v>
      </c>
      <c r="M189" s="52" t="n">
        <f aca="false">'3. Raw Leads'!W189</f>
        <v>3</v>
      </c>
      <c r="N189" s="52" t="str">
        <f aca="false">'3. Raw Leads'!X189</f>
        <v>Not interested</v>
      </c>
      <c r="O189" s="52" t="str">
        <f aca="false">'3. Raw Leads'!N189</f>
        <v>6–12 months</v>
      </c>
      <c r="P189" s="52" t="n">
        <f aca="false">IFERROR(VLOOKUP(F189,'10. Lookups'!$A$3:$B$9,2,FALSE()),5)</f>
        <v>8</v>
      </c>
      <c r="Q189" s="52" t="n">
        <f aca="false">IFERROR(VLOOKUP(D189,'10. Lookups'!$D$3:$E$12,2,FALSE()),3)</f>
        <v>15</v>
      </c>
      <c r="R189" s="52" t="n">
        <f aca="false">IFERROR(VLOOKUP(E189,'10. Lookups'!$G$3:$H$8,2,FALSE()),5)</f>
        <v>5</v>
      </c>
      <c r="S189" s="52" t="n">
        <f aca="false">IFERROR(VLOOKUP(H189,'10. Lookups'!$J$3:$K$6,2,FALSE()),1)+IF(I189&gt;=75,5,IF(I189&gt;=50,3,IF(I189&gt;=25,2,IF(I189&gt;0,1,0))))+MIN(4,J189*2)</f>
        <v>8</v>
      </c>
      <c r="T189" s="52" t="n">
        <f aca="false">IF(K189&lt;=1,5,IF(K189&lt;=3,4,IF(K189&lt;=7,2,IF(K189&lt;=14,1,0))))+IFERROR(VLOOKUP(L189,'10. Lookups'!$M$3:$N$6,2,FALSE()),1)</f>
        <v>10</v>
      </c>
      <c r="U189" s="52" t="n">
        <f aca="false">IFERROR(VLOOKUP(N189,'10. Lookups'!$P$3:$Q$11,2,FALSE()),3)</f>
        <v>1</v>
      </c>
      <c r="V189" s="52" t="n">
        <f aca="false">IFERROR(VLOOKUP(O189,'10. Lookups'!$S$3:$T$7,2,FALSE()),2)</f>
        <v>2</v>
      </c>
      <c r="W189" s="52" t="n">
        <f aca="false">MIN(100,P189+Q189+R189+S189+T189+U189+V189)</f>
        <v>49</v>
      </c>
      <c r="X189" s="58" t="n">
        <f aca="false">W189</f>
        <v>49</v>
      </c>
      <c r="Y189" s="52" t="str">
        <f aca="false">IF(X189&gt;=75,"Hot",IF(X189&gt;=50,"Warm","Cold"))</f>
        <v>Cold</v>
      </c>
      <c r="Z189" s="52" t="str">
        <f aca="false">IF(Y189="Hot","Call within 5 min · senior agent · site-visit slot",IF(Y189="Warm","Call within 24h · WhatsApp drip · price sheet","Retargeting audience · email nurture · skip dial"))</f>
        <v>Retargeting audience · email nurture · skip dial</v>
      </c>
    </row>
    <row r="190" customFormat="false" ht="15" hidden="false" customHeight="true" outlineLevel="0" collapsed="false">
      <c r="A190" s="49" t="str">
        <f aca="false">'3. Raw Leads'!A190</f>
        <v>L0189</v>
      </c>
      <c r="B190" s="49" t="str">
        <f aca="false">'3. Raw Leads'!C190</f>
        <v>Rifa Pramanik</v>
      </c>
      <c r="C190" s="49" t="str">
        <f aca="false">'3. Raw Leads'!D190</f>
        <v>01651743280</v>
      </c>
      <c r="D190" s="49" t="str">
        <f aca="false">'3. Raw Leads'!I190</f>
        <v>Mirpur DOHS</v>
      </c>
      <c r="E190" s="49" t="str">
        <f aca="false">'3. Raw Leads'!J190</f>
        <v>Banasree Bay</v>
      </c>
      <c r="F190" s="49" t="str">
        <f aca="false">'3. Raw Leads'!K190</f>
        <v>1.25Cr–1.5Cr</v>
      </c>
      <c r="G190" s="51" t="n">
        <f aca="false">'3. Raw Leads'!L190</f>
        <v>13750000</v>
      </c>
      <c r="H190" s="49" t="str">
        <f aca="false">'3. Raw Leads'!R190</f>
        <v>Minimal (&lt;50%)</v>
      </c>
      <c r="I190" s="55" t="n">
        <f aca="false">'3. Raw Leads'!S190</f>
        <v>0</v>
      </c>
      <c r="J190" s="49" t="n">
        <f aca="false">'3. Raw Leads'!T190</f>
        <v>1</v>
      </c>
      <c r="K190" s="49" t="n">
        <f aca="false">'3. Raw Leads'!U190</f>
        <v>1</v>
      </c>
      <c r="L190" s="49" t="str">
        <f aca="false">'3. Raw Leads'!V190</f>
        <v>No</v>
      </c>
      <c r="M190" s="49" t="n">
        <f aca="false">'3. Raw Leads'!W190</f>
        <v>5</v>
      </c>
      <c r="N190" s="49" t="str">
        <f aca="false">'3. Raw Leads'!X190</f>
        <v>Hot – callback scheduled</v>
      </c>
      <c r="O190" s="49" t="str">
        <f aca="false">'3. Raw Leads'!N190</f>
        <v>Within 1 month</v>
      </c>
      <c r="P190" s="49" t="n">
        <f aca="false">IFERROR(VLOOKUP(F190,'10. Lookups'!$A$3:$B$9,2,FALSE()),5)</f>
        <v>23</v>
      </c>
      <c r="Q190" s="49" t="n">
        <f aca="false">IFERROR(VLOOKUP(D190,'10. Lookups'!$D$3:$E$12,2,FALSE()),3)</f>
        <v>15</v>
      </c>
      <c r="R190" s="49" t="n">
        <f aca="false">IFERROR(VLOOKUP(E190,'10. Lookups'!$G$3:$H$8,2,FALSE()),5)</f>
        <v>15</v>
      </c>
      <c r="S190" s="49" t="n">
        <f aca="false">IFERROR(VLOOKUP(H190,'10. Lookups'!$J$3:$K$6,2,FALSE()),1)+IF(I190&gt;=75,5,IF(I190&gt;=50,3,IF(I190&gt;=25,2,IF(I190&gt;0,1,0))))+MIN(4,J190*2)</f>
        <v>3</v>
      </c>
      <c r="T190" s="49" t="n">
        <f aca="false">IF(K190&lt;=1,5,IF(K190&lt;=3,4,IF(K190&lt;=7,2,IF(K190&lt;=14,1,0))))+IFERROR(VLOOKUP(L190,'10. Lookups'!$M$3:$N$6,2,FALSE()),1)</f>
        <v>6</v>
      </c>
      <c r="U190" s="49" t="n">
        <f aca="false">IFERROR(VLOOKUP(N190,'10. Lookups'!$P$3:$Q$11,2,FALSE()),3)</f>
        <v>13</v>
      </c>
      <c r="V190" s="49" t="n">
        <f aca="false">IFERROR(VLOOKUP(O190,'10. Lookups'!$S$3:$T$7,2,FALSE()),2)</f>
        <v>5</v>
      </c>
      <c r="W190" s="49" t="n">
        <f aca="false">MIN(100,P190+Q190+R190+S190+T190+U190+V190)</f>
        <v>80</v>
      </c>
      <c r="X190" s="56" t="n">
        <f aca="false">W190</f>
        <v>80</v>
      </c>
      <c r="Y190" s="49" t="str">
        <f aca="false">IF(X190&gt;=75,"Hot",IF(X190&gt;=50,"Warm","Cold"))</f>
        <v>Hot</v>
      </c>
      <c r="Z190" s="49" t="str">
        <f aca="false">IF(Y190="Hot","Call within 5 min · senior agent · site-visit slot",IF(Y190="Warm","Call within 24h · WhatsApp drip · price sheet","Retargeting audience · email nurture · skip dial"))</f>
        <v>Call within 5 min · senior agent · site-visit slot</v>
      </c>
    </row>
    <row r="191" customFormat="false" ht="15" hidden="false" customHeight="true" outlineLevel="0" collapsed="false">
      <c r="A191" s="52" t="str">
        <f aca="false">'3. Raw Leads'!A191</f>
        <v>L0190</v>
      </c>
      <c r="B191" s="52" t="str">
        <f aca="false">'3. Raw Leads'!C191</f>
        <v>Tausif Khan</v>
      </c>
      <c r="C191" s="52" t="str">
        <f aca="false">'3. Raw Leads'!D191</f>
        <v>01905061387</v>
      </c>
      <c r="D191" s="52" t="str">
        <f aca="false">'3. Raw Leads'!I191</f>
        <v>Banasree</v>
      </c>
      <c r="E191" s="52" t="str">
        <f aca="false">'3. Raw Leads'!J191</f>
        <v>Skyline Heights – Bashundhara</v>
      </c>
      <c r="F191" s="52" t="str">
        <f aca="false">'3. Raw Leads'!K191</f>
        <v>80L–1Cr</v>
      </c>
      <c r="G191" s="54" t="n">
        <f aca="false">'3. Raw Leads'!L191</f>
        <v>8999999</v>
      </c>
      <c r="H191" s="52" t="str">
        <f aca="false">'3. Raw Leads'!R191</f>
        <v>Full (all fields)</v>
      </c>
      <c r="I191" s="57" t="n">
        <f aca="false">'3. Raw Leads'!S191</f>
        <v>50</v>
      </c>
      <c r="J191" s="52" t="n">
        <f aca="false">'3. Raw Leads'!T191</f>
        <v>0</v>
      </c>
      <c r="K191" s="52" t="n">
        <f aca="false">'3. Raw Leads'!U191</f>
        <v>2</v>
      </c>
      <c r="L191" s="52" t="str">
        <f aca="false">'3. Raw Leads'!V191</f>
        <v>No</v>
      </c>
      <c r="M191" s="52" t="n">
        <f aca="false">'3. Raw Leads'!W191</f>
        <v>2</v>
      </c>
      <c r="N191" s="52" t="str">
        <f aca="false">'3. Raw Leads'!X191</f>
        <v>Already purchased elsewhere</v>
      </c>
      <c r="O191" s="52" t="str">
        <f aca="false">'3. Raw Leads'!N191</f>
        <v>1–3 months</v>
      </c>
      <c r="P191" s="52" t="n">
        <f aca="false">IFERROR(VLOOKUP(F191,'10. Lookups'!$A$3:$B$9,2,FALSE()),5)</f>
        <v>22</v>
      </c>
      <c r="Q191" s="52" t="n">
        <f aca="false">IFERROR(VLOOKUP(D191,'10. Lookups'!$D$3:$E$12,2,FALSE()),3)</f>
        <v>15</v>
      </c>
      <c r="R191" s="52" t="n">
        <f aca="false">IFERROR(VLOOKUP(E191,'10. Lookups'!$G$3:$H$8,2,FALSE()),5)</f>
        <v>15</v>
      </c>
      <c r="S191" s="52" t="n">
        <f aca="false">IFERROR(VLOOKUP(H191,'10. Lookups'!$J$3:$K$6,2,FALSE()),1)+IF(I191&gt;=75,5,IF(I191&gt;=50,3,IF(I191&gt;=25,2,IF(I191&gt;0,1,0))))+MIN(4,J191*2)</f>
        <v>9</v>
      </c>
      <c r="T191" s="52" t="n">
        <f aca="false">IF(K191&lt;=1,5,IF(K191&lt;=3,4,IF(K191&lt;=7,2,IF(K191&lt;=14,1,0))))+IFERROR(VLOOKUP(L191,'10. Lookups'!$M$3:$N$6,2,FALSE()),1)</f>
        <v>5</v>
      </c>
      <c r="U191" s="52" t="n">
        <f aca="false">IFERROR(VLOOKUP(N191,'10. Lookups'!$P$3:$Q$11,2,FALSE()),3)</f>
        <v>0</v>
      </c>
      <c r="V191" s="52" t="n">
        <f aca="false">IFERROR(VLOOKUP(O191,'10. Lookups'!$S$3:$T$7,2,FALSE()),2)</f>
        <v>4</v>
      </c>
      <c r="W191" s="52" t="n">
        <f aca="false">MIN(100,P191+Q191+R191+S191+T191+U191+V191)</f>
        <v>70</v>
      </c>
      <c r="X191" s="58" t="n">
        <f aca="false">W191</f>
        <v>70</v>
      </c>
      <c r="Y191" s="52" t="str">
        <f aca="false">IF(X191&gt;=75,"Hot",IF(X191&gt;=50,"Warm","Cold"))</f>
        <v>Warm</v>
      </c>
      <c r="Z191" s="52" t="str">
        <f aca="false">IF(Y191="Hot","Call within 5 min · senior agent · site-visit slot",IF(Y191="Warm","Call within 24h · WhatsApp drip · price sheet","Retargeting audience · email nurture · skip dial"))</f>
        <v>Call within 24h · WhatsApp drip · price sheet</v>
      </c>
    </row>
    <row r="192" customFormat="false" ht="15" hidden="false" customHeight="true" outlineLevel="0" collapsed="false">
      <c r="A192" s="49" t="str">
        <f aca="false">'3. Raw Leads'!A192</f>
        <v>L0191</v>
      </c>
      <c r="B192" s="49" t="str">
        <f aca="false">'3. Raw Leads'!C192</f>
        <v>Tarek Karim</v>
      </c>
      <c r="C192" s="49" t="str">
        <f aca="false">'3. Raw Leads'!D192</f>
        <v>01779931365</v>
      </c>
      <c r="D192" s="49" t="str">
        <f aca="false">'3. Raw Leads'!I192</f>
        <v>Outside Dhaka</v>
      </c>
      <c r="E192" s="49" t="str">
        <f aca="false">'3. Raw Leads'!J192</f>
        <v>Skyline Heights – Bashundhara</v>
      </c>
      <c r="F192" s="49" t="str">
        <f aca="false">'3. Raw Leads'!K192</f>
        <v>Under 60L</v>
      </c>
      <c r="G192" s="51" t="n">
        <f aca="false">'3. Raw Leads'!L192</f>
        <v>4499999</v>
      </c>
      <c r="H192" s="49" t="str">
        <f aca="false">'3. Raw Leads'!R192</f>
        <v>Full (all fields)</v>
      </c>
      <c r="I192" s="55" t="n">
        <f aca="false">'3. Raw Leads'!S192</f>
        <v>0</v>
      </c>
      <c r="J192" s="49" t="n">
        <f aca="false">'3. Raw Leads'!T192</f>
        <v>1</v>
      </c>
      <c r="K192" s="49" t="n">
        <f aca="false">'3. Raw Leads'!U192</f>
        <v>1</v>
      </c>
      <c r="L192" s="49" t="str">
        <f aca="false">'3. Raw Leads'!V192</f>
        <v>Yes</v>
      </c>
      <c r="M192" s="49" t="n">
        <f aca="false">'3. Raw Leads'!W192</f>
        <v>2</v>
      </c>
      <c r="N192" s="49" t="str">
        <f aca="false">'3. Raw Leads'!X192</f>
        <v>Not interested</v>
      </c>
      <c r="O192" s="49" t="str">
        <f aca="false">'3. Raw Leads'!N192</f>
        <v>Just exploring</v>
      </c>
      <c r="P192" s="49" t="n">
        <f aca="false">IFERROR(VLOOKUP(F192,'10. Lookups'!$A$3:$B$9,2,FALSE()),5)</f>
        <v>8</v>
      </c>
      <c r="Q192" s="49" t="n">
        <f aca="false">IFERROR(VLOOKUP(D192,'10. Lookups'!$D$3:$E$12,2,FALSE()),3)</f>
        <v>3</v>
      </c>
      <c r="R192" s="49" t="n">
        <f aca="false">IFERROR(VLOOKUP(E192,'10. Lookups'!$G$3:$H$8,2,FALSE()),5)</f>
        <v>15</v>
      </c>
      <c r="S192" s="49" t="n">
        <f aca="false">IFERROR(VLOOKUP(H192,'10. Lookups'!$J$3:$K$6,2,FALSE()),1)+IF(I192&gt;=75,5,IF(I192&gt;=50,3,IF(I192&gt;=25,2,IF(I192&gt;0,1,0))))+MIN(4,J192*2)</f>
        <v>8</v>
      </c>
      <c r="T192" s="49" t="n">
        <f aca="false">IF(K192&lt;=1,5,IF(K192&lt;=3,4,IF(K192&lt;=7,2,IF(K192&lt;=14,1,0))))+IFERROR(VLOOKUP(L192,'10. Lookups'!$M$3:$N$6,2,FALSE()),1)</f>
        <v>10</v>
      </c>
      <c r="U192" s="49" t="n">
        <f aca="false">IFERROR(VLOOKUP(N192,'10. Lookups'!$P$3:$Q$11,2,FALSE()),3)</f>
        <v>1</v>
      </c>
      <c r="V192" s="49" t="n">
        <f aca="false">IFERROR(VLOOKUP(O192,'10. Lookups'!$S$3:$T$7,2,FALSE()),2)</f>
        <v>1</v>
      </c>
      <c r="W192" s="49" t="n">
        <f aca="false">MIN(100,P192+Q192+R192+S192+T192+U192+V192)</f>
        <v>46</v>
      </c>
      <c r="X192" s="56" t="n">
        <f aca="false">W192</f>
        <v>46</v>
      </c>
      <c r="Y192" s="49" t="str">
        <f aca="false">IF(X192&gt;=75,"Hot",IF(X192&gt;=50,"Warm","Cold"))</f>
        <v>Cold</v>
      </c>
      <c r="Z192" s="49" t="str">
        <f aca="false">IF(Y192="Hot","Call within 5 min · senior agent · site-visit slot",IF(Y192="Warm","Call within 24h · WhatsApp drip · price sheet","Retargeting audience · email nurture · skip dial"))</f>
        <v>Retargeting audience · email nurture · skip dial</v>
      </c>
    </row>
    <row r="193" customFormat="false" ht="15" hidden="false" customHeight="true" outlineLevel="0" collapsed="false">
      <c r="A193" s="52" t="str">
        <f aca="false">'3. Raw Leads'!A193</f>
        <v>L0192</v>
      </c>
      <c r="B193" s="52" t="str">
        <f aca="false">'3. Raw Leads'!C193</f>
        <v>Fahim Akond</v>
      </c>
      <c r="C193" s="52" t="str">
        <f aca="false">'3. Raw Leads'!D193</f>
        <v>01620710021</v>
      </c>
      <c r="D193" s="52" t="str">
        <f aca="false">'3. Raw Leads'!I193</f>
        <v>Uttara</v>
      </c>
      <c r="E193" s="52" t="str">
        <f aca="false">'3. Raw Leads'!J193</f>
        <v>Generic / Not Sure</v>
      </c>
      <c r="F193" s="52" t="str">
        <f aca="false">'3. Raw Leads'!K193</f>
        <v>60L–80L</v>
      </c>
      <c r="G193" s="54" t="n">
        <f aca="false">'3. Raw Leads'!L193</f>
        <v>6999999</v>
      </c>
      <c r="H193" s="52" t="str">
        <f aca="false">'3. Raw Leads'!R193</f>
        <v>Most (≥75%)</v>
      </c>
      <c r="I193" s="57" t="n">
        <f aca="false">'3. Raw Leads'!S193</f>
        <v>0</v>
      </c>
      <c r="J193" s="52" t="n">
        <f aca="false">'3. Raw Leads'!T193</f>
        <v>0</v>
      </c>
      <c r="K193" s="52" t="n">
        <f aca="false">'3. Raw Leads'!U193</f>
        <v>2</v>
      </c>
      <c r="L193" s="52" t="str">
        <f aca="false">'3. Raw Leads'!V193</f>
        <v>Yes</v>
      </c>
      <c r="M193" s="52" t="n">
        <f aca="false">'3. Raw Leads'!W193</f>
        <v>3</v>
      </c>
      <c r="N193" s="52" t="str">
        <f aca="false">'3. Raw Leads'!X193</f>
        <v>Not picked up</v>
      </c>
      <c r="O193" s="52" t="str">
        <f aca="false">'3. Raw Leads'!N193</f>
        <v>1–3 months</v>
      </c>
      <c r="P193" s="52" t="n">
        <f aca="false">IFERROR(VLOOKUP(F193,'10. Lookups'!$A$3:$B$9,2,FALSE()),5)</f>
        <v>18</v>
      </c>
      <c r="Q193" s="52" t="n">
        <f aca="false">IFERROR(VLOOKUP(D193,'10. Lookups'!$D$3:$E$12,2,FALSE()),3)</f>
        <v>15</v>
      </c>
      <c r="R193" s="52" t="n">
        <f aca="false">IFERROR(VLOOKUP(E193,'10. Lookups'!$G$3:$H$8,2,FALSE()),5)</f>
        <v>5</v>
      </c>
      <c r="S193" s="52" t="n">
        <f aca="false">IFERROR(VLOOKUP(H193,'10. Lookups'!$J$3:$K$6,2,FALSE()),1)+IF(I193&gt;=75,5,IF(I193&gt;=50,3,IF(I193&gt;=25,2,IF(I193&gt;0,1,0))))+MIN(4,J193*2)</f>
        <v>4</v>
      </c>
      <c r="T193" s="52" t="n">
        <f aca="false">IF(K193&lt;=1,5,IF(K193&lt;=3,4,IF(K193&lt;=7,2,IF(K193&lt;=14,1,0))))+IFERROR(VLOOKUP(L193,'10. Lookups'!$M$3:$N$6,2,FALSE()),1)</f>
        <v>9</v>
      </c>
      <c r="U193" s="52" t="n">
        <f aca="false">IFERROR(VLOOKUP(N193,'10. Lookups'!$P$3:$Q$11,2,FALSE()),3)</f>
        <v>3</v>
      </c>
      <c r="V193" s="52" t="n">
        <f aca="false">IFERROR(VLOOKUP(O193,'10. Lookups'!$S$3:$T$7,2,FALSE()),2)</f>
        <v>4</v>
      </c>
      <c r="W193" s="52" t="n">
        <f aca="false">MIN(100,P193+Q193+R193+S193+T193+U193+V193)</f>
        <v>58</v>
      </c>
      <c r="X193" s="58" t="n">
        <f aca="false">W193</f>
        <v>58</v>
      </c>
      <c r="Y193" s="52" t="str">
        <f aca="false">IF(X193&gt;=75,"Hot",IF(X193&gt;=50,"Warm","Cold"))</f>
        <v>Warm</v>
      </c>
      <c r="Z193" s="52" t="str">
        <f aca="false">IF(Y193="Hot","Call within 5 min · senior agent · site-visit slot",IF(Y193="Warm","Call within 24h · WhatsApp drip · price sheet","Retargeting audience · email nurture · skip dial"))</f>
        <v>Call within 24h · WhatsApp drip · price sheet</v>
      </c>
    </row>
    <row r="194" customFormat="false" ht="15" hidden="false" customHeight="true" outlineLevel="0" collapsed="false">
      <c r="A194" s="49" t="str">
        <f aca="false">'3. Raw Leads'!A194</f>
        <v>L0193</v>
      </c>
      <c r="B194" s="49" t="str">
        <f aca="false">'3. Raw Leads'!C194</f>
        <v>Saiful Pramanik</v>
      </c>
      <c r="C194" s="49" t="str">
        <f aca="false">'3. Raw Leads'!D194</f>
        <v>01795883734</v>
      </c>
      <c r="D194" s="49" t="str">
        <f aca="false">'3. Raw Leads'!I194</f>
        <v>Dhanmondi</v>
      </c>
      <c r="E194" s="49" t="str">
        <f aca="false">'3. Raw Leads'!J194</f>
        <v>Uttara Greenview</v>
      </c>
      <c r="F194" s="49" t="str">
        <f aca="false">'3. Raw Leads'!K194</f>
        <v>60L–80L</v>
      </c>
      <c r="G194" s="51" t="n">
        <f aca="false">'3. Raw Leads'!L194</f>
        <v>6999999</v>
      </c>
      <c r="H194" s="49" t="str">
        <f aca="false">'3. Raw Leads'!R194</f>
        <v>Minimal (&lt;50%)</v>
      </c>
      <c r="I194" s="55" t="n">
        <f aca="false">'3. Raw Leads'!S194</f>
        <v>50</v>
      </c>
      <c r="J194" s="49" t="n">
        <f aca="false">'3. Raw Leads'!T194</f>
        <v>1</v>
      </c>
      <c r="K194" s="49" t="n">
        <f aca="false">'3. Raw Leads'!U194</f>
        <v>1</v>
      </c>
      <c r="L194" s="49" t="str">
        <f aca="false">'3. Raw Leads'!V194</f>
        <v>Yes</v>
      </c>
      <c r="M194" s="49" t="n">
        <f aca="false">'3. Raw Leads'!W194</f>
        <v>1</v>
      </c>
      <c r="N194" s="49" t="str">
        <f aca="false">'3. Raw Leads'!X194</f>
        <v>Hot – callback scheduled</v>
      </c>
      <c r="O194" s="49" t="str">
        <f aca="false">'3. Raw Leads'!N194</f>
        <v>Just exploring</v>
      </c>
      <c r="P194" s="49" t="n">
        <f aca="false">IFERROR(VLOOKUP(F194,'10. Lookups'!$A$3:$B$9,2,FALSE()),5)</f>
        <v>18</v>
      </c>
      <c r="Q194" s="49" t="n">
        <f aca="false">IFERROR(VLOOKUP(D194,'10. Lookups'!$D$3:$E$12,2,FALSE()),3)</f>
        <v>9</v>
      </c>
      <c r="R194" s="49" t="n">
        <f aca="false">IFERROR(VLOOKUP(E194,'10. Lookups'!$G$3:$H$8,2,FALSE()),5)</f>
        <v>15</v>
      </c>
      <c r="S194" s="49" t="n">
        <f aca="false">IFERROR(VLOOKUP(H194,'10. Lookups'!$J$3:$K$6,2,FALSE()),1)+IF(I194&gt;=75,5,IF(I194&gt;=50,3,IF(I194&gt;=25,2,IF(I194&gt;0,1,0))))+MIN(4,J194*2)</f>
        <v>6</v>
      </c>
      <c r="T194" s="49" t="n">
        <f aca="false">IF(K194&lt;=1,5,IF(K194&lt;=3,4,IF(K194&lt;=7,2,IF(K194&lt;=14,1,0))))+IFERROR(VLOOKUP(L194,'10. Lookups'!$M$3:$N$6,2,FALSE()),1)</f>
        <v>10</v>
      </c>
      <c r="U194" s="49" t="n">
        <f aca="false">IFERROR(VLOOKUP(N194,'10. Lookups'!$P$3:$Q$11,2,FALSE()),3)</f>
        <v>13</v>
      </c>
      <c r="V194" s="49" t="n">
        <f aca="false">IFERROR(VLOOKUP(O194,'10. Lookups'!$S$3:$T$7,2,FALSE()),2)</f>
        <v>1</v>
      </c>
      <c r="W194" s="49" t="n">
        <f aca="false">MIN(100,P194+Q194+R194+S194+T194+U194+V194)</f>
        <v>72</v>
      </c>
      <c r="X194" s="56" t="n">
        <f aca="false">W194</f>
        <v>72</v>
      </c>
      <c r="Y194" s="49" t="str">
        <f aca="false">IF(X194&gt;=75,"Hot",IF(X194&gt;=50,"Warm","Cold"))</f>
        <v>Warm</v>
      </c>
      <c r="Z194" s="49" t="str">
        <f aca="false">IF(Y194="Hot","Call within 5 min · senior agent · site-visit slot",IF(Y194="Warm","Call within 24h · WhatsApp drip · price sheet","Retargeting audience · email nurture · skip dial"))</f>
        <v>Call within 24h · WhatsApp drip · price sheet</v>
      </c>
    </row>
    <row r="195" customFormat="false" ht="15" hidden="false" customHeight="true" outlineLevel="0" collapsed="false">
      <c r="A195" s="52" t="str">
        <f aca="false">'3. Raw Leads'!A195</f>
        <v>L0194</v>
      </c>
      <c r="B195" s="52" t="str">
        <f aca="false">'3. Raw Leads'!C195</f>
        <v>Polash Pramanik</v>
      </c>
      <c r="C195" s="52" t="str">
        <f aca="false">'3. Raw Leads'!D195</f>
        <v>01579956353</v>
      </c>
      <c r="D195" s="52" t="str">
        <f aca="false">'3. Raw Leads'!I195</f>
        <v>Uttara</v>
      </c>
      <c r="E195" s="52" t="str">
        <f aca="false">'3. Raw Leads'!J195</f>
        <v>Generic / Not Sure</v>
      </c>
      <c r="F195" s="52" t="str">
        <f aca="false">'3. Raw Leads'!K195</f>
        <v>60L–80L</v>
      </c>
      <c r="G195" s="54" t="n">
        <f aca="false">'3. Raw Leads'!L195</f>
        <v>6999999</v>
      </c>
      <c r="H195" s="52" t="str">
        <f aca="false">'3. Raw Leads'!R195</f>
        <v>Full (all fields)</v>
      </c>
      <c r="I195" s="57" t="n">
        <f aca="false">'3. Raw Leads'!S195</f>
        <v>0</v>
      </c>
      <c r="J195" s="52" t="n">
        <f aca="false">'3. Raw Leads'!T195</f>
        <v>0</v>
      </c>
      <c r="K195" s="52" t="n">
        <f aca="false">'3. Raw Leads'!U195</f>
        <v>0</v>
      </c>
      <c r="L195" s="52" t="str">
        <f aca="false">'3. Raw Leads'!V195</f>
        <v>Yes</v>
      </c>
      <c r="M195" s="52" t="n">
        <f aca="false">'3. Raw Leads'!W195</f>
        <v>2</v>
      </c>
      <c r="N195" s="52" t="str">
        <f aca="false">'3. Raw Leads'!X195</f>
        <v>Hot – callback scheduled</v>
      </c>
      <c r="O195" s="52" t="str">
        <f aca="false">'3. Raw Leads'!N195</f>
        <v>1–3 months</v>
      </c>
      <c r="P195" s="52" t="n">
        <f aca="false">IFERROR(VLOOKUP(F195,'10. Lookups'!$A$3:$B$9,2,FALSE()),5)</f>
        <v>18</v>
      </c>
      <c r="Q195" s="52" t="n">
        <f aca="false">IFERROR(VLOOKUP(D195,'10. Lookups'!$D$3:$E$12,2,FALSE()),3)</f>
        <v>15</v>
      </c>
      <c r="R195" s="52" t="n">
        <f aca="false">IFERROR(VLOOKUP(E195,'10. Lookups'!$G$3:$H$8,2,FALSE()),5)</f>
        <v>5</v>
      </c>
      <c r="S195" s="52" t="n">
        <f aca="false">IFERROR(VLOOKUP(H195,'10. Lookups'!$J$3:$K$6,2,FALSE()),1)+IF(I195&gt;=75,5,IF(I195&gt;=50,3,IF(I195&gt;=25,2,IF(I195&gt;0,1,0))))+MIN(4,J195*2)</f>
        <v>6</v>
      </c>
      <c r="T195" s="52" t="n">
        <f aca="false">IF(K195&lt;=1,5,IF(K195&lt;=3,4,IF(K195&lt;=7,2,IF(K195&lt;=14,1,0))))+IFERROR(VLOOKUP(L195,'10. Lookups'!$M$3:$N$6,2,FALSE()),1)</f>
        <v>10</v>
      </c>
      <c r="U195" s="52" t="n">
        <f aca="false">IFERROR(VLOOKUP(N195,'10. Lookups'!$P$3:$Q$11,2,FALSE()),3)</f>
        <v>13</v>
      </c>
      <c r="V195" s="52" t="n">
        <f aca="false">IFERROR(VLOOKUP(O195,'10. Lookups'!$S$3:$T$7,2,FALSE()),2)</f>
        <v>4</v>
      </c>
      <c r="W195" s="52" t="n">
        <f aca="false">MIN(100,P195+Q195+R195+S195+T195+U195+V195)</f>
        <v>71</v>
      </c>
      <c r="X195" s="58" t="n">
        <f aca="false">W195</f>
        <v>71</v>
      </c>
      <c r="Y195" s="52" t="str">
        <f aca="false">IF(X195&gt;=75,"Hot",IF(X195&gt;=50,"Warm","Cold"))</f>
        <v>Warm</v>
      </c>
      <c r="Z195" s="52" t="str">
        <f aca="false">IF(Y195="Hot","Call within 5 min · senior agent · site-visit slot",IF(Y195="Warm","Call within 24h · WhatsApp drip · price sheet","Retargeting audience · email nurture · skip dial"))</f>
        <v>Call within 24h · WhatsApp drip · price sheet</v>
      </c>
    </row>
    <row r="196" customFormat="false" ht="15" hidden="false" customHeight="true" outlineLevel="0" collapsed="false">
      <c r="A196" s="49" t="str">
        <f aca="false">'3. Raw Leads'!A196</f>
        <v>L0195</v>
      </c>
      <c r="B196" s="49" t="str">
        <f aca="false">'3. Raw Leads'!C196</f>
        <v>Towhid Hasan</v>
      </c>
      <c r="C196" s="49" t="str">
        <f aca="false">'3. Raw Leads'!D196</f>
        <v>01777625349</v>
      </c>
      <c r="D196" s="49" t="str">
        <f aca="false">'3. Raw Leads'!I196</f>
        <v>Mirpur DOHS</v>
      </c>
      <c r="E196" s="49" t="str">
        <f aca="false">'3. Raw Leads'!J196</f>
        <v>Mirpur DOHS Premier</v>
      </c>
      <c r="F196" s="49" t="str">
        <f aca="false">'3. Raw Leads'!K196</f>
        <v>60L–80L</v>
      </c>
      <c r="G196" s="51" t="n">
        <f aca="false">'3. Raw Leads'!L196</f>
        <v>6999999</v>
      </c>
      <c r="H196" s="49" t="str">
        <f aca="false">'3. Raw Leads'!R196</f>
        <v>Partial (50–75%)</v>
      </c>
      <c r="I196" s="55" t="n">
        <f aca="false">'3. Raw Leads'!S196</f>
        <v>50</v>
      </c>
      <c r="J196" s="49" t="n">
        <f aca="false">'3. Raw Leads'!T196</f>
        <v>3</v>
      </c>
      <c r="K196" s="49" t="n">
        <f aca="false">'3. Raw Leads'!U196</f>
        <v>1</v>
      </c>
      <c r="L196" s="49" t="str">
        <f aca="false">'3. Raw Leads'!V196</f>
        <v>Yes</v>
      </c>
      <c r="M196" s="49" t="n">
        <f aca="false">'3. Raw Leads'!W196</f>
        <v>3</v>
      </c>
      <c r="N196" s="49" t="str">
        <f aca="false">'3. Raw Leads'!X196</f>
        <v>Site visit confirmed</v>
      </c>
      <c r="O196" s="49" t="str">
        <f aca="false">'3. Raw Leads'!N196</f>
        <v>1–3 months</v>
      </c>
      <c r="P196" s="49" t="n">
        <f aca="false">IFERROR(VLOOKUP(F196,'10. Lookups'!$A$3:$B$9,2,FALSE()),5)</f>
        <v>18</v>
      </c>
      <c r="Q196" s="49" t="n">
        <f aca="false">IFERROR(VLOOKUP(D196,'10. Lookups'!$D$3:$E$12,2,FALSE()),3)</f>
        <v>15</v>
      </c>
      <c r="R196" s="49" t="n">
        <f aca="false">IFERROR(VLOOKUP(E196,'10. Lookups'!$G$3:$H$8,2,FALSE()),5)</f>
        <v>15</v>
      </c>
      <c r="S196" s="49" t="n">
        <f aca="false">IFERROR(VLOOKUP(H196,'10. Lookups'!$J$3:$K$6,2,FALSE()),1)+IF(I196&gt;=75,5,IF(I196&gt;=50,3,IF(I196&gt;=25,2,IF(I196&gt;0,1,0))))+MIN(4,J196*2)</f>
        <v>9</v>
      </c>
      <c r="T196" s="49" t="n">
        <f aca="false">IF(K196&lt;=1,5,IF(K196&lt;=3,4,IF(K196&lt;=7,2,IF(K196&lt;=14,1,0))))+IFERROR(VLOOKUP(L196,'10. Lookups'!$M$3:$N$6,2,FALSE()),1)</f>
        <v>10</v>
      </c>
      <c r="U196" s="49" t="n">
        <f aca="false">IFERROR(VLOOKUP(N196,'10. Lookups'!$P$3:$Q$11,2,FALSE()),3)</f>
        <v>15</v>
      </c>
      <c r="V196" s="49" t="n">
        <f aca="false">IFERROR(VLOOKUP(O196,'10. Lookups'!$S$3:$T$7,2,FALSE()),2)</f>
        <v>4</v>
      </c>
      <c r="W196" s="49" t="n">
        <f aca="false">MIN(100,P196+Q196+R196+S196+T196+U196+V196)</f>
        <v>86</v>
      </c>
      <c r="X196" s="56" t="n">
        <f aca="false">W196</f>
        <v>86</v>
      </c>
      <c r="Y196" s="49" t="str">
        <f aca="false">IF(X196&gt;=75,"Hot",IF(X196&gt;=50,"Warm","Cold"))</f>
        <v>Hot</v>
      </c>
      <c r="Z196" s="49" t="str">
        <f aca="false">IF(Y196="Hot","Call within 5 min · senior agent · site-visit slot",IF(Y196="Warm","Call within 24h · WhatsApp drip · price sheet","Retargeting audience · email nurture · skip dial"))</f>
        <v>Call within 5 min · senior agent · site-visit slot</v>
      </c>
    </row>
    <row r="197" customFormat="false" ht="15" hidden="false" customHeight="true" outlineLevel="0" collapsed="false">
      <c r="A197" s="52" t="str">
        <f aca="false">'3. Raw Leads'!A197</f>
        <v>L0196</v>
      </c>
      <c r="B197" s="52" t="str">
        <f aca="false">'3. Raw Leads'!C197</f>
        <v>Rabeya Akond</v>
      </c>
      <c r="C197" s="52" t="str">
        <f aca="false">'3. Raw Leads'!D197</f>
        <v>01760078068</v>
      </c>
      <c r="D197" s="52" t="str">
        <f aca="false">'3. Raw Leads'!I197</f>
        <v>Outside Dhaka</v>
      </c>
      <c r="E197" s="52" t="str">
        <f aca="false">'3. Raw Leads'!J197</f>
        <v>Skyline Heights – Bashundhara</v>
      </c>
      <c r="F197" s="52" t="str">
        <f aca="false">'3. Raw Leads'!K197</f>
        <v>1.25Cr–1.5Cr</v>
      </c>
      <c r="G197" s="54" t="n">
        <f aca="false">'3. Raw Leads'!L197</f>
        <v>13750000</v>
      </c>
      <c r="H197" s="52" t="str">
        <f aca="false">'3. Raw Leads'!R197</f>
        <v>Partial (50–75%)</v>
      </c>
      <c r="I197" s="57" t="n">
        <f aca="false">'3. Raw Leads'!S197</f>
        <v>0</v>
      </c>
      <c r="J197" s="52" t="n">
        <f aca="false">'3. Raw Leads'!T197</f>
        <v>0</v>
      </c>
      <c r="K197" s="52" t="n">
        <f aca="false">'3. Raw Leads'!U197</f>
        <v>2</v>
      </c>
      <c r="L197" s="52" t="str">
        <f aca="false">'3. Raw Leads'!V197</f>
        <v>No</v>
      </c>
      <c r="M197" s="52" t="n">
        <f aca="false">'3. Raw Leads'!W197</f>
        <v>2</v>
      </c>
      <c r="N197" s="52" t="str">
        <f aca="false">'3. Raw Leads'!X197</f>
        <v>Hot – callback scheduled</v>
      </c>
      <c r="O197" s="52" t="str">
        <f aca="false">'3. Raw Leads'!N197</f>
        <v>Just exploring</v>
      </c>
      <c r="P197" s="52" t="n">
        <f aca="false">IFERROR(VLOOKUP(F197,'10. Lookups'!$A$3:$B$9,2,FALSE()),5)</f>
        <v>23</v>
      </c>
      <c r="Q197" s="52" t="n">
        <f aca="false">IFERROR(VLOOKUP(D197,'10. Lookups'!$D$3:$E$12,2,FALSE()),3)</f>
        <v>3</v>
      </c>
      <c r="R197" s="52" t="n">
        <f aca="false">IFERROR(VLOOKUP(E197,'10. Lookups'!$G$3:$H$8,2,FALSE()),5)</f>
        <v>15</v>
      </c>
      <c r="S197" s="52" t="n">
        <f aca="false">IFERROR(VLOOKUP(H197,'10. Lookups'!$J$3:$K$6,2,FALSE()),1)+IF(I197&gt;=75,5,IF(I197&gt;=50,3,IF(I197&gt;=25,2,IF(I197&gt;0,1,0))))+MIN(4,J197*2)</f>
        <v>2</v>
      </c>
      <c r="T197" s="52" t="n">
        <f aca="false">IF(K197&lt;=1,5,IF(K197&lt;=3,4,IF(K197&lt;=7,2,IF(K197&lt;=14,1,0))))+IFERROR(VLOOKUP(L197,'10. Lookups'!$M$3:$N$6,2,FALSE()),1)</f>
        <v>5</v>
      </c>
      <c r="U197" s="52" t="n">
        <f aca="false">IFERROR(VLOOKUP(N197,'10. Lookups'!$P$3:$Q$11,2,FALSE()),3)</f>
        <v>13</v>
      </c>
      <c r="V197" s="52" t="n">
        <f aca="false">IFERROR(VLOOKUP(O197,'10. Lookups'!$S$3:$T$7,2,FALSE()),2)</f>
        <v>1</v>
      </c>
      <c r="W197" s="52" t="n">
        <f aca="false">MIN(100,P197+Q197+R197+S197+T197+U197+V197)</f>
        <v>62</v>
      </c>
      <c r="X197" s="58" t="n">
        <f aca="false">W197</f>
        <v>62</v>
      </c>
      <c r="Y197" s="52" t="str">
        <f aca="false">IF(X197&gt;=75,"Hot",IF(X197&gt;=50,"Warm","Cold"))</f>
        <v>Warm</v>
      </c>
      <c r="Z197" s="52" t="str">
        <f aca="false">IF(Y197="Hot","Call within 5 min · senior agent · site-visit slot",IF(Y197="Warm","Call within 24h · WhatsApp drip · price sheet","Retargeting audience · email nurture · skip dial"))</f>
        <v>Call within 24h · WhatsApp drip · price sheet</v>
      </c>
    </row>
    <row r="198" customFormat="false" ht="15" hidden="false" customHeight="true" outlineLevel="0" collapsed="false">
      <c r="A198" s="49" t="str">
        <f aca="false">'3. Raw Leads'!A198</f>
        <v>L0197</v>
      </c>
      <c r="B198" s="49" t="str">
        <f aca="false">'3. Raw Leads'!C198</f>
        <v>Shakil Talukder</v>
      </c>
      <c r="C198" s="49" t="str">
        <f aca="false">'3. Raw Leads'!D198</f>
        <v>01662570165</v>
      </c>
      <c r="D198" s="49" t="str">
        <f aca="false">'3. Raw Leads'!I198</f>
        <v>Uttara</v>
      </c>
      <c r="E198" s="49" t="str">
        <f aca="false">'3. Raw Leads'!J198</f>
        <v>Banasree Bay</v>
      </c>
      <c r="F198" s="49" t="str">
        <f aca="false">'3. Raw Leads'!K198</f>
        <v>Under 60L</v>
      </c>
      <c r="G198" s="51" t="n">
        <f aca="false">'3. Raw Leads'!L198</f>
        <v>4499999</v>
      </c>
      <c r="H198" s="49" t="str">
        <f aca="false">'3. Raw Leads'!R198</f>
        <v>Partial (50–75%)</v>
      </c>
      <c r="I198" s="55" t="n">
        <f aca="false">'3. Raw Leads'!S198</f>
        <v>0</v>
      </c>
      <c r="J198" s="49" t="n">
        <f aca="false">'3. Raw Leads'!T198</f>
        <v>0</v>
      </c>
      <c r="K198" s="49" t="n">
        <f aca="false">'3. Raw Leads'!U198</f>
        <v>2</v>
      </c>
      <c r="L198" s="49" t="str">
        <f aca="false">'3. Raw Leads'!V198</f>
        <v>No</v>
      </c>
      <c r="M198" s="49" t="n">
        <f aca="false">'3. Raw Leads'!W198</f>
        <v>5</v>
      </c>
      <c r="N198" s="49" t="str">
        <f aca="false">'3. Raw Leads'!X198</f>
        <v>Needs info – follow up</v>
      </c>
      <c r="O198" s="49" t="str">
        <f aca="false">'3. Raw Leads'!N198</f>
        <v>1–3 months</v>
      </c>
      <c r="P198" s="49" t="n">
        <f aca="false">IFERROR(VLOOKUP(F198,'10. Lookups'!$A$3:$B$9,2,FALSE()),5)</f>
        <v>8</v>
      </c>
      <c r="Q198" s="49" t="n">
        <f aca="false">IFERROR(VLOOKUP(D198,'10. Lookups'!$D$3:$E$12,2,FALSE()),3)</f>
        <v>15</v>
      </c>
      <c r="R198" s="49" t="n">
        <f aca="false">IFERROR(VLOOKUP(E198,'10. Lookups'!$G$3:$H$8,2,FALSE()),5)</f>
        <v>15</v>
      </c>
      <c r="S198" s="49" t="n">
        <f aca="false">IFERROR(VLOOKUP(H198,'10. Lookups'!$J$3:$K$6,2,FALSE()),1)+IF(I198&gt;=75,5,IF(I198&gt;=50,3,IF(I198&gt;=25,2,IF(I198&gt;0,1,0))))+MIN(4,J198*2)</f>
        <v>2</v>
      </c>
      <c r="T198" s="49" t="n">
        <f aca="false">IF(K198&lt;=1,5,IF(K198&lt;=3,4,IF(K198&lt;=7,2,IF(K198&lt;=14,1,0))))+IFERROR(VLOOKUP(L198,'10. Lookups'!$M$3:$N$6,2,FALSE()),1)</f>
        <v>5</v>
      </c>
      <c r="U198" s="49" t="n">
        <f aca="false">IFERROR(VLOOKUP(N198,'10. Lookups'!$P$3:$Q$11,2,FALSE()),3)</f>
        <v>7</v>
      </c>
      <c r="V198" s="49" t="n">
        <f aca="false">IFERROR(VLOOKUP(O198,'10. Lookups'!$S$3:$T$7,2,FALSE()),2)</f>
        <v>4</v>
      </c>
      <c r="W198" s="49" t="n">
        <f aca="false">MIN(100,P198+Q198+R198+S198+T198+U198+V198)</f>
        <v>56</v>
      </c>
      <c r="X198" s="56" t="n">
        <f aca="false">W198</f>
        <v>56</v>
      </c>
      <c r="Y198" s="49" t="str">
        <f aca="false">IF(X198&gt;=75,"Hot",IF(X198&gt;=50,"Warm","Cold"))</f>
        <v>Warm</v>
      </c>
      <c r="Z198" s="49" t="str">
        <f aca="false">IF(Y198="Hot","Call within 5 min · senior agent · site-visit slot",IF(Y198="Warm","Call within 24h · WhatsApp drip · price sheet","Retargeting audience · email nurture · skip dial"))</f>
        <v>Call within 24h · WhatsApp drip · price sheet</v>
      </c>
    </row>
    <row r="199" customFormat="false" ht="15" hidden="false" customHeight="true" outlineLevel="0" collapsed="false">
      <c r="A199" s="52" t="str">
        <f aca="false">'3. Raw Leads'!A199</f>
        <v>L0198</v>
      </c>
      <c r="B199" s="52" t="str">
        <f aca="false">'3. Raw Leads'!C199</f>
        <v>Saiful Reza</v>
      </c>
      <c r="C199" s="52" t="str">
        <f aca="false">'3. Raw Leads'!D199</f>
        <v>01632538179</v>
      </c>
      <c r="D199" s="52" t="str">
        <f aca="false">'3. Raw Leads'!I199</f>
        <v>Uttara</v>
      </c>
      <c r="E199" s="52" t="str">
        <f aca="false">'3. Raw Leads'!J199</f>
        <v>Banasree Bay</v>
      </c>
      <c r="F199" s="52" t="str">
        <f aca="false">'3. Raw Leads'!K199</f>
        <v>1.25Cr–1.5Cr</v>
      </c>
      <c r="G199" s="54" t="n">
        <f aca="false">'3. Raw Leads'!L199</f>
        <v>13750000</v>
      </c>
      <c r="H199" s="52" t="str">
        <f aca="false">'3. Raw Leads'!R199</f>
        <v>Full (all fields)</v>
      </c>
      <c r="I199" s="57" t="n">
        <f aca="false">'3. Raw Leads'!S199</f>
        <v>0</v>
      </c>
      <c r="J199" s="52" t="n">
        <f aca="false">'3. Raw Leads'!T199</f>
        <v>1</v>
      </c>
      <c r="K199" s="52" t="n">
        <f aca="false">'3. Raw Leads'!U199</f>
        <v>1</v>
      </c>
      <c r="L199" s="52" t="str">
        <f aca="false">'3. Raw Leads'!V199</f>
        <v>Yes</v>
      </c>
      <c r="M199" s="52" t="n">
        <f aca="false">'3. Raw Leads'!W199</f>
        <v>2</v>
      </c>
      <c r="N199" s="52" t="str">
        <f aca="false">'3. Raw Leads'!X199</f>
        <v>Hot – callback scheduled</v>
      </c>
      <c r="O199" s="52" t="str">
        <f aca="false">'3. Raw Leads'!N199</f>
        <v>Just exploring</v>
      </c>
      <c r="P199" s="52" t="n">
        <f aca="false">IFERROR(VLOOKUP(F199,'10. Lookups'!$A$3:$B$9,2,FALSE()),5)</f>
        <v>23</v>
      </c>
      <c r="Q199" s="52" t="n">
        <f aca="false">IFERROR(VLOOKUP(D199,'10. Lookups'!$D$3:$E$12,2,FALSE()),3)</f>
        <v>15</v>
      </c>
      <c r="R199" s="52" t="n">
        <f aca="false">IFERROR(VLOOKUP(E199,'10. Lookups'!$G$3:$H$8,2,FALSE()),5)</f>
        <v>15</v>
      </c>
      <c r="S199" s="52" t="n">
        <f aca="false">IFERROR(VLOOKUP(H199,'10. Lookups'!$J$3:$K$6,2,FALSE()),1)+IF(I199&gt;=75,5,IF(I199&gt;=50,3,IF(I199&gt;=25,2,IF(I199&gt;0,1,0))))+MIN(4,J199*2)</f>
        <v>8</v>
      </c>
      <c r="T199" s="52" t="n">
        <f aca="false">IF(K199&lt;=1,5,IF(K199&lt;=3,4,IF(K199&lt;=7,2,IF(K199&lt;=14,1,0))))+IFERROR(VLOOKUP(L199,'10. Lookups'!$M$3:$N$6,2,FALSE()),1)</f>
        <v>10</v>
      </c>
      <c r="U199" s="52" t="n">
        <f aca="false">IFERROR(VLOOKUP(N199,'10. Lookups'!$P$3:$Q$11,2,FALSE()),3)</f>
        <v>13</v>
      </c>
      <c r="V199" s="52" t="n">
        <f aca="false">IFERROR(VLOOKUP(O199,'10. Lookups'!$S$3:$T$7,2,FALSE()),2)</f>
        <v>1</v>
      </c>
      <c r="W199" s="52" t="n">
        <f aca="false">MIN(100,P199+Q199+R199+S199+T199+U199+V199)</f>
        <v>85</v>
      </c>
      <c r="X199" s="58" t="n">
        <f aca="false">W199</f>
        <v>85</v>
      </c>
      <c r="Y199" s="52" t="str">
        <f aca="false">IF(X199&gt;=75,"Hot",IF(X199&gt;=50,"Warm","Cold"))</f>
        <v>Hot</v>
      </c>
      <c r="Z199" s="52" t="str">
        <f aca="false">IF(Y199="Hot","Call within 5 min · senior agent · site-visit slot",IF(Y199="Warm","Call within 24h · WhatsApp drip · price sheet","Retargeting audience · email nurture · skip dial"))</f>
        <v>Call within 5 min · senior agent · site-visit slot</v>
      </c>
    </row>
    <row r="200" customFormat="false" ht="15" hidden="false" customHeight="true" outlineLevel="0" collapsed="false">
      <c r="A200" s="49" t="str">
        <f aca="false">'3. Raw Leads'!A200</f>
        <v>L0199</v>
      </c>
      <c r="B200" s="49" t="str">
        <f aca="false">'3. Raw Leads'!C200</f>
        <v>Sumon Mollah</v>
      </c>
      <c r="C200" s="49" t="str">
        <f aca="false">'3. Raw Leads'!D200</f>
        <v>01737116241</v>
      </c>
      <c r="D200" s="49" t="str">
        <f aca="false">'3. Raw Leads'!I200</f>
        <v>Badda</v>
      </c>
      <c r="E200" s="49" t="str">
        <f aca="false">'3. Raw Leads'!J200</f>
        <v>Mirpur DOHS Premier</v>
      </c>
      <c r="F200" s="49" t="str">
        <f aca="false">'3. Raw Leads'!K200</f>
        <v>80L–1Cr</v>
      </c>
      <c r="G200" s="51" t="n">
        <f aca="false">'3. Raw Leads'!L200</f>
        <v>8999999</v>
      </c>
      <c r="H200" s="49" t="str">
        <f aca="false">'3. Raw Leads'!R200</f>
        <v>Partial (50–75%)</v>
      </c>
      <c r="I200" s="55" t="n">
        <f aca="false">'3. Raw Leads'!S200</f>
        <v>95</v>
      </c>
      <c r="J200" s="49" t="n">
        <f aca="false">'3. Raw Leads'!T200</f>
        <v>0</v>
      </c>
      <c r="K200" s="49" t="n">
        <f aca="false">'3. Raw Leads'!U200</f>
        <v>1</v>
      </c>
      <c r="L200" s="49" t="str">
        <f aca="false">'3. Raw Leads'!V200</f>
        <v>No</v>
      </c>
      <c r="M200" s="49" t="n">
        <f aca="false">'3. Raw Leads'!W200</f>
        <v>3</v>
      </c>
      <c r="N200" s="49" t="str">
        <f aca="false">'3. Raw Leads'!X200</f>
        <v>Already purchased elsewhere</v>
      </c>
      <c r="O200" s="49" t="str">
        <f aca="false">'3. Raw Leads'!N200</f>
        <v>3–6 months</v>
      </c>
      <c r="P200" s="49" t="n">
        <f aca="false">IFERROR(VLOOKUP(F200,'10. Lookups'!$A$3:$B$9,2,FALSE()),5)</f>
        <v>22</v>
      </c>
      <c r="Q200" s="49" t="n">
        <f aca="false">IFERROR(VLOOKUP(D200,'10. Lookups'!$D$3:$E$12,2,FALSE()),3)</f>
        <v>7</v>
      </c>
      <c r="R200" s="49" t="n">
        <f aca="false">IFERROR(VLOOKUP(E200,'10. Lookups'!$G$3:$H$8,2,FALSE()),5)</f>
        <v>15</v>
      </c>
      <c r="S200" s="49" t="n">
        <f aca="false">IFERROR(VLOOKUP(H200,'10. Lookups'!$J$3:$K$6,2,FALSE()),1)+IF(I200&gt;=75,5,IF(I200&gt;=50,3,IF(I200&gt;=25,2,IF(I200&gt;0,1,0))))+MIN(4,J200*2)</f>
        <v>7</v>
      </c>
      <c r="T200" s="49" t="n">
        <f aca="false">IF(K200&lt;=1,5,IF(K200&lt;=3,4,IF(K200&lt;=7,2,IF(K200&lt;=14,1,0))))+IFERROR(VLOOKUP(L200,'10. Lookups'!$M$3:$N$6,2,FALSE()),1)</f>
        <v>6</v>
      </c>
      <c r="U200" s="49" t="n">
        <f aca="false">IFERROR(VLOOKUP(N200,'10. Lookups'!$P$3:$Q$11,2,FALSE()),3)</f>
        <v>0</v>
      </c>
      <c r="V200" s="49" t="n">
        <f aca="false">IFERROR(VLOOKUP(O200,'10. Lookups'!$S$3:$T$7,2,FALSE()),2)</f>
        <v>3</v>
      </c>
      <c r="W200" s="49" t="n">
        <f aca="false">MIN(100,P200+Q200+R200+S200+T200+U200+V200)</f>
        <v>60</v>
      </c>
      <c r="X200" s="56" t="n">
        <f aca="false">W200</f>
        <v>60</v>
      </c>
      <c r="Y200" s="49" t="str">
        <f aca="false">IF(X200&gt;=75,"Hot",IF(X200&gt;=50,"Warm","Cold"))</f>
        <v>Warm</v>
      </c>
      <c r="Z200" s="49" t="str">
        <f aca="false">IF(Y200="Hot","Call within 5 min · senior agent · site-visit slot",IF(Y200="Warm","Call within 24h · WhatsApp drip · price sheet","Retargeting audience · email nurture · skip dial"))</f>
        <v>Call within 24h · WhatsApp drip · price sheet</v>
      </c>
    </row>
    <row r="201" customFormat="false" ht="15" hidden="false" customHeight="true" outlineLevel="0" collapsed="false">
      <c r="A201" s="52" t="str">
        <f aca="false">'3. Raw Leads'!A201</f>
        <v>L0200</v>
      </c>
      <c r="B201" s="52" t="str">
        <f aca="false">'3. Raw Leads'!C201</f>
        <v>Sabbir Islam</v>
      </c>
      <c r="C201" s="52" t="str">
        <f aca="false">'3. Raw Leads'!D201</f>
        <v>01557988774</v>
      </c>
      <c r="D201" s="52" t="str">
        <f aca="false">'3. Raw Leads'!I201</f>
        <v>Badda</v>
      </c>
      <c r="E201" s="52" t="str">
        <f aca="false">'3. Raw Leads'!J201</f>
        <v>Uttara Greenview</v>
      </c>
      <c r="F201" s="52" t="str">
        <f aca="false">'3. Raw Leads'!K201</f>
        <v>80L–1Cr</v>
      </c>
      <c r="G201" s="54" t="n">
        <f aca="false">'3. Raw Leads'!L201</f>
        <v>8999999</v>
      </c>
      <c r="H201" s="52" t="str">
        <f aca="false">'3. Raw Leads'!R201</f>
        <v>Full (all fields)</v>
      </c>
      <c r="I201" s="57" t="n">
        <f aca="false">'3. Raw Leads'!S201</f>
        <v>0</v>
      </c>
      <c r="J201" s="52" t="n">
        <f aca="false">'3. Raw Leads'!T201</f>
        <v>2</v>
      </c>
      <c r="K201" s="52" t="n">
        <f aca="false">'3. Raw Leads'!U201</f>
        <v>1</v>
      </c>
      <c r="L201" s="52" t="str">
        <f aca="false">'3. Raw Leads'!V201</f>
        <v>N/A</v>
      </c>
      <c r="M201" s="52" t="n">
        <f aca="false">'3. Raw Leads'!W201</f>
        <v>3</v>
      </c>
      <c r="N201" s="52" t="str">
        <f aca="false">'3. Raw Leads'!X201</f>
        <v>Needs info – follow up</v>
      </c>
      <c r="O201" s="52" t="str">
        <f aca="false">'3. Raw Leads'!N201</f>
        <v>6–12 months</v>
      </c>
      <c r="P201" s="52" t="n">
        <f aca="false">IFERROR(VLOOKUP(F201,'10. Lookups'!$A$3:$B$9,2,FALSE()),5)</f>
        <v>22</v>
      </c>
      <c r="Q201" s="52" t="n">
        <f aca="false">IFERROR(VLOOKUP(D201,'10. Lookups'!$D$3:$E$12,2,FALSE()),3)</f>
        <v>7</v>
      </c>
      <c r="R201" s="52" t="n">
        <f aca="false">IFERROR(VLOOKUP(E201,'10. Lookups'!$G$3:$H$8,2,FALSE()),5)</f>
        <v>15</v>
      </c>
      <c r="S201" s="52" t="n">
        <f aca="false">IFERROR(VLOOKUP(H201,'10. Lookups'!$J$3:$K$6,2,FALSE()),1)+IF(I201&gt;=75,5,IF(I201&gt;=50,3,IF(I201&gt;=25,2,IF(I201&gt;0,1,0))))+MIN(4,J201*2)</f>
        <v>10</v>
      </c>
      <c r="T201" s="52" t="n">
        <f aca="false">IF(K201&lt;=1,5,IF(K201&lt;=3,4,IF(K201&lt;=7,2,IF(K201&lt;=14,1,0))))+IFERROR(VLOOKUP(L201,'10. Lookups'!$M$3:$N$6,2,FALSE()),1)</f>
        <v>7</v>
      </c>
      <c r="U201" s="52" t="n">
        <f aca="false">IFERROR(VLOOKUP(N201,'10. Lookups'!$P$3:$Q$11,2,FALSE()),3)</f>
        <v>7</v>
      </c>
      <c r="V201" s="52" t="n">
        <f aca="false">IFERROR(VLOOKUP(O201,'10. Lookups'!$S$3:$T$7,2,FALSE()),2)</f>
        <v>2</v>
      </c>
      <c r="W201" s="52" t="n">
        <f aca="false">MIN(100,P201+Q201+R201+S201+T201+U201+V201)</f>
        <v>70</v>
      </c>
      <c r="X201" s="58" t="n">
        <f aca="false">W201</f>
        <v>70</v>
      </c>
      <c r="Y201" s="52" t="str">
        <f aca="false">IF(X201&gt;=75,"Hot",IF(X201&gt;=50,"Warm","Cold"))</f>
        <v>Warm</v>
      </c>
      <c r="Z201" s="52" t="str">
        <f aca="false">IF(Y201="Hot","Call within 5 min · senior agent · site-visit slot",IF(Y201="Warm","Call within 24h · WhatsApp drip · price sheet","Retargeting audience · email nurture · skip dial"))</f>
        <v>Call within 24h · WhatsApp drip · price sheet</v>
      </c>
    </row>
    <row r="202" customFormat="false" ht="15" hidden="false" customHeight="true" outlineLevel="0" collapsed="false">
      <c r="A202" s="49" t="str">
        <f aca="false">'3. Raw Leads'!A202</f>
        <v>L0201</v>
      </c>
      <c r="B202" s="49" t="str">
        <f aca="false">'3. Raw Leads'!C202</f>
        <v>Shariar Mahmud</v>
      </c>
      <c r="C202" s="49" t="str">
        <f aca="false">'3. Raw Leads'!D202</f>
        <v>01427452380</v>
      </c>
      <c r="D202" s="49" t="str">
        <f aca="false">'3. Raw Leads'!I202</f>
        <v>Aftab Nagar</v>
      </c>
      <c r="E202" s="49" t="str">
        <f aca="false">'3. Raw Leads'!J202</f>
        <v>Aftab Garden Residence</v>
      </c>
      <c r="F202" s="49" t="str">
        <f aca="false">'3. Raw Leads'!K202</f>
        <v>80L–1Cr</v>
      </c>
      <c r="G202" s="51" t="n">
        <f aca="false">'3. Raw Leads'!L202</f>
        <v>8999999</v>
      </c>
      <c r="H202" s="49" t="str">
        <f aca="false">'3. Raw Leads'!R202</f>
        <v>Full (all fields)</v>
      </c>
      <c r="I202" s="55" t="n">
        <f aca="false">'3. Raw Leads'!S202</f>
        <v>0</v>
      </c>
      <c r="J202" s="49" t="n">
        <f aca="false">'3. Raw Leads'!T202</f>
        <v>1</v>
      </c>
      <c r="K202" s="49" t="n">
        <f aca="false">'3. Raw Leads'!U202</f>
        <v>7</v>
      </c>
      <c r="L202" s="49" t="str">
        <f aca="false">'3. Raw Leads'!V202</f>
        <v>No</v>
      </c>
      <c r="M202" s="49" t="n">
        <f aca="false">'3. Raw Leads'!W202</f>
        <v>1</v>
      </c>
      <c r="N202" s="49" t="str">
        <f aca="false">'3. Raw Leads'!X202</f>
        <v>Hot – callback scheduled</v>
      </c>
      <c r="O202" s="49" t="str">
        <f aca="false">'3. Raw Leads'!N202</f>
        <v>3–6 months</v>
      </c>
      <c r="P202" s="49" t="n">
        <f aca="false">IFERROR(VLOOKUP(F202,'10. Lookups'!$A$3:$B$9,2,FALSE()),5)</f>
        <v>22</v>
      </c>
      <c r="Q202" s="49" t="n">
        <f aca="false">IFERROR(VLOOKUP(D202,'10. Lookups'!$D$3:$E$12,2,FALSE()),3)</f>
        <v>15</v>
      </c>
      <c r="R202" s="49" t="n">
        <f aca="false">IFERROR(VLOOKUP(E202,'10. Lookups'!$G$3:$H$8,2,FALSE()),5)</f>
        <v>15</v>
      </c>
      <c r="S202" s="49" t="n">
        <f aca="false">IFERROR(VLOOKUP(H202,'10. Lookups'!$J$3:$K$6,2,FALSE()),1)+IF(I202&gt;=75,5,IF(I202&gt;=50,3,IF(I202&gt;=25,2,IF(I202&gt;0,1,0))))+MIN(4,J202*2)</f>
        <v>8</v>
      </c>
      <c r="T202" s="49" t="n">
        <f aca="false">IF(K202&lt;=1,5,IF(K202&lt;=3,4,IF(K202&lt;=7,2,IF(K202&lt;=14,1,0))))+IFERROR(VLOOKUP(L202,'10. Lookups'!$M$3:$N$6,2,FALSE()),1)</f>
        <v>3</v>
      </c>
      <c r="U202" s="49" t="n">
        <f aca="false">IFERROR(VLOOKUP(N202,'10. Lookups'!$P$3:$Q$11,2,FALSE()),3)</f>
        <v>13</v>
      </c>
      <c r="V202" s="49" t="n">
        <f aca="false">IFERROR(VLOOKUP(O202,'10. Lookups'!$S$3:$T$7,2,FALSE()),2)</f>
        <v>3</v>
      </c>
      <c r="W202" s="49" t="n">
        <f aca="false">MIN(100,P202+Q202+R202+S202+T202+U202+V202)</f>
        <v>79</v>
      </c>
      <c r="X202" s="56" t="n">
        <f aca="false">W202</f>
        <v>79</v>
      </c>
      <c r="Y202" s="49" t="str">
        <f aca="false">IF(X202&gt;=75,"Hot",IF(X202&gt;=50,"Warm","Cold"))</f>
        <v>Hot</v>
      </c>
      <c r="Z202" s="49" t="str">
        <f aca="false">IF(Y202="Hot","Call within 5 min · senior agent · site-visit slot",IF(Y202="Warm","Call within 24h · WhatsApp drip · price sheet","Retargeting audience · email nurture · skip dial"))</f>
        <v>Call within 5 min · senior agent · site-visit slot</v>
      </c>
    </row>
    <row r="203" customFormat="false" ht="15" hidden="false" customHeight="true" outlineLevel="0" collapsed="false">
      <c r="A203" s="52" t="str">
        <f aca="false">'3. Raw Leads'!A203</f>
        <v>L0202</v>
      </c>
      <c r="B203" s="52" t="str">
        <f aca="false">'3. Raw Leads'!C203</f>
        <v>Rifat Sheikh</v>
      </c>
      <c r="C203" s="52" t="str">
        <f aca="false">'3. Raw Leads'!D203</f>
        <v>01529751702</v>
      </c>
      <c r="D203" s="52" t="str">
        <f aca="false">'3. Raw Leads'!I203</f>
        <v>Outside Dhaka</v>
      </c>
      <c r="E203" s="52" t="str">
        <f aca="false">'3. Raw Leads'!J203</f>
        <v>Skyline Heights – Bashundhara</v>
      </c>
      <c r="F203" s="52" t="str">
        <f aca="false">'3. Raw Leads'!K203</f>
        <v>80L–1Cr</v>
      </c>
      <c r="G203" s="54" t="n">
        <f aca="false">'3. Raw Leads'!L203</f>
        <v>8999999</v>
      </c>
      <c r="H203" s="52" t="str">
        <f aca="false">'3. Raw Leads'!R203</f>
        <v>Most (≥75%)</v>
      </c>
      <c r="I203" s="57" t="n">
        <f aca="false">'3. Raw Leads'!S203</f>
        <v>25</v>
      </c>
      <c r="J203" s="52" t="n">
        <f aca="false">'3. Raw Leads'!T203</f>
        <v>1</v>
      </c>
      <c r="K203" s="52" t="n">
        <f aca="false">'3. Raw Leads'!U203</f>
        <v>1</v>
      </c>
      <c r="L203" s="52" t="str">
        <f aca="false">'3. Raw Leads'!V203</f>
        <v>No</v>
      </c>
      <c r="M203" s="52" t="n">
        <f aca="false">'3. Raw Leads'!W203</f>
        <v>5</v>
      </c>
      <c r="N203" s="52" t="str">
        <f aca="false">'3. Raw Leads'!X203</f>
        <v>Wrong number</v>
      </c>
      <c r="O203" s="52" t="str">
        <f aca="false">'3. Raw Leads'!N203</f>
        <v>Just exploring</v>
      </c>
      <c r="P203" s="52" t="n">
        <f aca="false">IFERROR(VLOOKUP(F203,'10. Lookups'!$A$3:$B$9,2,FALSE()),5)</f>
        <v>22</v>
      </c>
      <c r="Q203" s="52" t="n">
        <f aca="false">IFERROR(VLOOKUP(D203,'10. Lookups'!$D$3:$E$12,2,FALSE()),3)</f>
        <v>3</v>
      </c>
      <c r="R203" s="52" t="n">
        <f aca="false">IFERROR(VLOOKUP(E203,'10. Lookups'!$G$3:$H$8,2,FALSE()),5)</f>
        <v>15</v>
      </c>
      <c r="S203" s="52" t="n">
        <f aca="false">IFERROR(VLOOKUP(H203,'10. Lookups'!$J$3:$K$6,2,FALSE()),1)+IF(I203&gt;=75,5,IF(I203&gt;=50,3,IF(I203&gt;=25,2,IF(I203&gt;0,1,0))))+MIN(4,J203*2)</f>
        <v>8</v>
      </c>
      <c r="T203" s="52" t="n">
        <f aca="false">IF(K203&lt;=1,5,IF(K203&lt;=3,4,IF(K203&lt;=7,2,IF(K203&lt;=14,1,0))))+IFERROR(VLOOKUP(L203,'10. Lookups'!$M$3:$N$6,2,FALSE()),1)</f>
        <v>6</v>
      </c>
      <c r="U203" s="52" t="n">
        <f aca="false">IFERROR(VLOOKUP(N203,'10. Lookups'!$P$3:$Q$11,2,FALSE()),3)</f>
        <v>0</v>
      </c>
      <c r="V203" s="52" t="n">
        <f aca="false">IFERROR(VLOOKUP(O203,'10. Lookups'!$S$3:$T$7,2,FALSE()),2)</f>
        <v>1</v>
      </c>
      <c r="W203" s="52" t="n">
        <f aca="false">MIN(100,P203+Q203+R203+S203+T203+U203+V203)</f>
        <v>55</v>
      </c>
      <c r="X203" s="58" t="n">
        <f aca="false">W203</f>
        <v>55</v>
      </c>
      <c r="Y203" s="52" t="str">
        <f aca="false">IF(X203&gt;=75,"Hot",IF(X203&gt;=50,"Warm","Cold"))</f>
        <v>Warm</v>
      </c>
      <c r="Z203" s="52" t="str">
        <f aca="false">IF(Y203="Hot","Call within 5 min · senior agent · site-visit slot",IF(Y203="Warm","Call within 24h · WhatsApp drip · price sheet","Retargeting audience · email nurture · skip dial"))</f>
        <v>Call within 24h · WhatsApp drip · price sheet</v>
      </c>
    </row>
    <row r="204" customFormat="false" ht="15" hidden="false" customHeight="true" outlineLevel="0" collapsed="false">
      <c r="A204" s="49" t="str">
        <f aca="false">'3. Raw Leads'!A204</f>
        <v>L0203</v>
      </c>
      <c r="B204" s="49" t="str">
        <f aca="false">'3. Raw Leads'!C204</f>
        <v>Jubayer Karim</v>
      </c>
      <c r="C204" s="49" t="str">
        <f aca="false">'3. Raw Leads'!D204</f>
        <v>01556265650</v>
      </c>
      <c r="D204" s="49" t="str">
        <f aca="false">'3. Raw Leads'!I204</f>
        <v>Mirpur DOHS</v>
      </c>
      <c r="E204" s="49" t="str">
        <f aca="false">'3. Raw Leads'!J204</f>
        <v>Skyline Heights – Bashundhara</v>
      </c>
      <c r="F204" s="49" t="str">
        <f aca="false">'3. Raw Leads'!K204</f>
        <v>Under 60L</v>
      </c>
      <c r="G204" s="51" t="n">
        <f aca="false">'3. Raw Leads'!L204</f>
        <v>4499999</v>
      </c>
      <c r="H204" s="49" t="str">
        <f aca="false">'3. Raw Leads'!R204</f>
        <v>Most (≥75%)</v>
      </c>
      <c r="I204" s="55" t="n">
        <f aca="false">'3. Raw Leads'!S204</f>
        <v>75</v>
      </c>
      <c r="J204" s="49" t="n">
        <f aca="false">'3. Raw Leads'!T204</f>
        <v>0</v>
      </c>
      <c r="K204" s="49" t="n">
        <f aca="false">'3. Raw Leads'!U204</f>
        <v>2</v>
      </c>
      <c r="L204" s="49" t="str">
        <f aca="false">'3. Raw Leads'!V204</f>
        <v>Yes</v>
      </c>
      <c r="M204" s="49" t="n">
        <f aca="false">'3. Raw Leads'!W204</f>
        <v>1</v>
      </c>
      <c r="N204" s="49" t="str">
        <f aca="false">'3. Raw Leads'!X204</f>
        <v>Not picked up</v>
      </c>
      <c r="O204" s="49" t="str">
        <f aca="false">'3. Raw Leads'!N204</f>
        <v>1–3 months</v>
      </c>
      <c r="P204" s="49" t="n">
        <f aca="false">IFERROR(VLOOKUP(F204,'10. Lookups'!$A$3:$B$9,2,FALSE()),5)</f>
        <v>8</v>
      </c>
      <c r="Q204" s="49" t="n">
        <f aca="false">IFERROR(VLOOKUP(D204,'10. Lookups'!$D$3:$E$12,2,FALSE()),3)</f>
        <v>15</v>
      </c>
      <c r="R204" s="49" t="n">
        <f aca="false">IFERROR(VLOOKUP(E204,'10. Lookups'!$G$3:$H$8,2,FALSE()),5)</f>
        <v>15</v>
      </c>
      <c r="S204" s="49" t="n">
        <f aca="false">IFERROR(VLOOKUP(H204,'10. Lookups'!$J$3:$K$6,2,FALSE()),1)+IF(I204&gt;=75,5,IF(I204&gt;=50,3,IF(I204&gt;=25,2,IF(I204&gt;0,1,0))))+MIN(4,J204*2)</f>
        <v>9</v>
      </c>
      <c r="T204" s="49" t="n">
        <f aca="false">IF(K204&lt;=1,5,IF(K204&lt;=3,4,IF(K204&lt;=7,2,IF(K204&lt;=14,1,0))))+IFERROR(VLOOKUP(L204,'10. Lookups'!$M$3:$N$6,2,FALSE()),1)</f>
        <v>9</v>
      </c>
      <c r="U204" s="49" t="n">
        <f aca="false">IFERROR(VLOOKUP(N204,'10. Lookups'!$P$3:$Q$11,2,FALSE()),3)</f>
        <v>3</v>
      </c>
      <c r="V204" s="49" t="n">
        <f aca="false">IFERROR(VLOOKUP(O204,'10. Lookups'!$S$3:$T$7,2,FALSE()),2)</f>
        <v>4</v>
      </c>
      <c r="W204" s="49" t="n">
        <f aca="false">MIN(100,P204+Q204+R204+S204+T204+U204+V204)</f>
        <v>63</v>
      </c>
      <c r="X204" s="56" t="n">
        <f aca="false">W204</f>
        <v>63</v>
      </c>
      <c r="Y204" s="49" t="str">
        <f aca="false">IF(X204&gt;=75,"Hot",IF(X204&gt;=50,"Warm","Cold"))</f>
        <v>Warm</v>
      </c>
      <c r="Z204" s="49" t="str">
        <f aca="false">IF(Y204="Hot","Call within 5 min · senior agent · site-visit slot",IF(Y204="Warm","Call within 24h · WhatsApp drip · price sheet","Retargeting audience · email nurture · skip dial"))</f>
        <v>Call within 24h · WhatsApp drip · price sheet</v>
      </c>
    </row>
    <row r="205" customFormat="false" ht="15" hidden="false" customHeight="true" outlineLevel="0" collapsed="false">
      <c r="A205" s="52" t="str">
        <f aca="false">'3. Raw Leads'!A205</f>
        <v>L0204</v>
      </c>
      <c r="B205" s="52" t="str">
        <f aca="false">'3. Raw Leads'!C205</f>
        <v>Lubna Rahman</v>
      </c>
      <c r="C205" s="52" t="str">
        <f aca="false">'3. Raw Leads'!D205</f>
        <v>01461064628</v>
      </c>
      <c r="D205" s="52" t="str">
        <f aca="false">'3. Raw Leads'!I205</f>
        <v>Bashundhara R/A</v>
      </c>
      <c r="E205" s="52" t="str">
        <f aca="false">'3. Raw Leads'!J205</f>
        <v>Banasree Bay</v>
      </c>
      <c r="F205" s="52" t="str">
        <f aca="false">'3. Raw Leads'!K205</f>
        <v>1.25Cr–1.5Cr</v>
      </c>
      <c r="G205" s="54" t="n">
        <f aca="false">'3. Raw Leads'!L205</f>
        <v>13750000</v>
      </c>
      <c r="H205" s="52" t="str">
        <f aca="false">'3. Raw Leads'!R205</f>
        <v>Partial (50–75%)</v>
      </c>
      <c r="I205" s="57" t="n">
        <f aca="false">'3. Raw Leads'!S205</f>
        <v>50</v>
      </c>
      <c r="J205" s="52" t="n">
        <f aca="false">'3. Raw Leads'!T205</f>
        <v>0</v>
      </c>
      <c r="K205" s="52" t="n">
        <f aca="false">'3. Raw Leads'!U205</f>
        <v>1</v>
      </c>
      <c r="L205" s="52" t="str">
        <f aca="false">'3. Raw Leads'!V205</f>
        <v>N/A</v>
      </c>
      <c r="M205" s="52" t="n">
        <f aca="false">'3. Raw Leads'!W205</f>
        <v>2</v>
      </c>
      <c r="N205" s="52" t="str">
        <f aca="false">'3. Raw Leads'!X205</f>
        <v>Needs info – follow up</v>
      </c>
      <c r="O205" s="52" t="str">
        <f aca="false">'3. Raw Leads'!N205</f>
        <v>1–3 months</v>
      </c>
      <c r="P205" s="52" t="n">
        <f aca="false">IFERROR(VLOOKUP(F205,'10. Lookups'!$A$3:$B$9,2,FALSE()),5)</f>
        <v>23</v>
      </c>
      <c r="Q205" s="52" t="n">
        <f aca="false">IFERROR(VLOOKUP(D205,'10. Lookups'!$D$3:$E$12,2,FALSE()),3)</f>
        <v>15</v>
      </c>
      <c r="R205" s="52" t="n">
        <f aca="false">IFERROR(VLOOKUP(E205,'10. Lookups'!$G$3:$H$8,2,FALSE()),5)</f>
        <v>15</v>
      </c>
      <c r="S205" s="52" t="n">
        <f aca="false">IFERROR(VLOOKUP(H205,'10. Lookups'!$J$3:$K$6,2,FALSE()),1)+IF(I205&gt;=75,5,IF(I205&gt;=50,3,IF(I205&gt;=25,2,IF(I205&gt;0,1,0))))+MIN(4,J205*2)</f>
        <v>5</v>
      </c>
      <c r="T205" s="52" t="n">
        <f aca="false">IF(K205&lt;=1,5,IF(K205&lt;=3,4,IF(K205&lt;=7,2,IF(K205&lt;=14,1,0))))+IFERROR(VLOOKUP(L205,'10. Lookups'!$M$3:$N$6,2,FALSE()),1)</f>
        <v>7</v>
      </c>
      <c r="U205" s="52" t="n">
        <f aca="false">IFERROR(VLOOKUP(N205,'10. Lookups'!$P$3:$Q$11,2,FALSE()),3)</f>
        <v>7</v>
      </c>
      <c r="V205" s="52" t="n">
        <f aca="false">IFERROR(VLOOKUP(O205,'10. Lookups'!$S$3:$T$7,2,FALSE()),2)</f>
        <v>4</v>
      </c>
      <c r="W205" s="52" t="n">
        <f aca="false">MIN(100,P205+Q205+R205+S205+T205+U205+V205)</f>
        <v>76</v>
      </c>
      <c r="X205" s="58" t="n">
        <f aca="false">W205</f>
        <v>76</v>
      </c>
      <c r="Y205" s="52" t="str">
        <f aca="false">IF(X205&gt;=75,"Hot",IF(X205&gt;=50,"Warm","Cold"))</f>
        <v>Hot</v>
      </c>
      <c r="Z205" s="52" t="str">
        <f aca="false">IF(Y205="Hot","Call within 5 min · senior agent · site-visit slot",IF(Y205="Warm","Call within 24h · WhatsApp drip · price sheet","Retargeting audience · email nurture · skip dial"))</f>
        <v>Call within 5 min · senior agent · site-visit slot</v>
      </c>
    </row>
    <row r="206" customFormat="false" ht="15" hidden="false" customHeight="true" outlineLevel="0" collapsed="false">
      <c r="A206" s="49" t="str">
        <f aca="false">'3. Raw Leads'!A206</f>
        <v>L0205</v>
      </c>
      <c r="B206" s="49" t="str">
        <f aca="false">'3. Raw Leads'!C206</f>
        <v>Maliha Chowdhury</v>
      </c>
      <c r="C206" s="49" t="str">
        <f aca="false">'3. Raw Leads'!D206</f>
        <v>01330147195</v>
      </c>
      <c r="D206" s="49" t="str">
        <f aca="false">'3. Raw Leads'!I206</f>
        <v>Khilgaon</v>
      </c>
      <c r="E206" s="49" t="str">
        <f aca="false">'3. Raw Leads'!J206</f>
        <v>Mirpur DOHS Premier</v>
      </c>
      <c r="F206" s="49" t="str">
        <f aca="false">'3. Raw Leads'!K206</f>
        <v>60L–80L</v>
      </c>
      <c r="G206" s="51" t="n">
        <f aca="false">'3. Raw Leads'!L206</f>
        <v>6999999</v>
      </c>
      <c r="H206" s="49" t="str">
        <f aca="false">'3. Raw Leads'!R206</f>
        <v>Full (all fields)</v>
      </c>
      <c r="I206" s="55" t="n">
        <f aca="false">'3. Raw Leads'!S206</f>
        <v>0</v>
      </c>
      <c r="J206" s="49" t="n">
        <f aca="false">'3. Raw Leads'!T206</f>
        <v>1</v>
      </c>
      <c r="K206" s="49" t="n">
        <f aca="false">'3. Raw Leads'!U206</f>
        <v>2</v>
      </c>
      <c r="L206" s="49" t="str">
        <f aca="false">'3. Raw Leads'!V206</f>
        <v>Yes</v>
      </c>
      <c r="M206" s="49" t="n">
        <f aca="false">'3. Raw Leads'!W206</f>
        <v>3</v>
      </c>
      <c r="N206" s="49" t="str">
        <f aca="false">'3. Raw Leads'!X206</f>
        <v>Interested – evaluating</v>
      </c>
      <c r="O206" s="49" t="str">
        <f aca="false">'3. Raw Leads'!N206</f>
        <v>6–12 months</v>
      </c>
      <c r="P206" s="49" t="n">
        <f aca="false">IFERROR(VLOOKUP(F206,'10. Lookups'!$A$3:$B$9,2,FALSE()),5)</f>
        <v>18</v>
      </c>
      <c r="Q206" s="49" t="n">
        <f aca="false">IFERROR(VLOOKUP(D206,'10. Lookups'!$D$3:$E$12,2,FALSE()),3)</f>
        <v>7</v>
      </c>
      <c r="R206" s="49" t="n">
        <f aca="false">IFERROR(VLOOKUP(E206,'10. Lookups'!$G$3:$H$8,2,FALSE()),5)</f>
        <v>15</v>
      </c>
      <c r="S206" s="49" t="n">
        <f aca="false">IFERROR(VLOOKUP(H206,'10. Lookups'!$J$3:$K$6,2,FALSE()),1)+IF(I206&gt;=75,5,IF(I206&gt;=50,3,IF(I206&gt;=25,2,IF(I206&gt;0,1,0))))+MIN(4,J206*2)</f>
        <v>8</v>
      </c>
      <c r="T206" s="49" t="n">
        <f aca="false">IF(K206&lt;=1,5,IF(K206&lt;=3,4,IF(K206&lt;=7,2,IF(K206&lt;=14,1,0))))+IFERROR(VLOOKUP(L206,'10. Lookups'!$M$3:$N$6,2,FALSE()),1)</f>
        <v>9</v>
      </c>
      <c r="U206" s="49" t="n">
        <f aca="false">IFERROR(VLOOKUP(N206,'10. Lookups'!$P$3:$Q$11,2,FALSE()),3)</f>
        <v>10</v>
      </c>
      <c r="V206" s="49" t="n">
        <f aca="false">IFERROR(VLOOKUP(O206,'10. Lookups'!$S$3:$T$7,2,FALSE()),2)</f>
        <v>2</v>
      </c>
      <c r="W206" s="49" t="n">
        <f aca="false">MIN(100,P206+Q206+R206+S206+T206+U206+V206)</f>
        <v>69</v>
      </c>
      <c r="X206" s="56" t="n">
        <f aca="false">W206</f>
        <v>69</v>
      </c>
      <c r="Y206" s="49" t="str">
        <f aca="false">IF(X206&gt;=75,"Hot",IF(X206&gt;=50,"Warm","Cold"))</f>
        <v>Warm</v>
      </c>
      <c r="Z206" s="49" t="str">
        <f aca="false">IF(Y206="Hot","Call within 5 min · senior agent · site-visit slot",IF(Y206="Warm","Call within 24h · WhatsApp drip · price sheet","Retargeting audience · email nurture · skip dial"))</f>
        <v>Call within 24h · WhatsApp drip · price sheet</v>
      </c>
    </row>
    <row r="207" customFormat="false" ht="15" hidden="false" customHeight="true" outlineLevel="0" collapsed="false">
      <c r="A207" s="52" t="str">
        <f aca="false">'3. Raw Leads'!A207</f>
        <v>L0206</v>
      </c>
      <c r="B207" s="52" t="str">
        <f aca="false">'3. Raw Leads'!C207</f>
        <v>Rifa Khan</v>
      </c>
      <c r="C207" s="52" t="str">
        <f aca="false">'3. Raw Leads'!D207</f>
        <v>01621928554</v>
      </c>
      <c r="D207" s="52" t="str">
        <f aca="false">'3. Raw Leads'!I207</f>
        <v>Mirpur DOHS</v>
      </c>
      <c r="E207" s="52" t="str">
        <f aca="false">'3. Raw Leads'!J207</f>
        <v>Skyline Heights – Bashundhara</v>
      </c>
      <c r="F207" s="52" t="str">
        <f aca="false">'3. Raw Leads'!K207</f>
        <v>1Cr–1.25Cr</v>
      </c>
      <c r="G207" s="54" t="n">
        <f aca="false">'3. Raw Leads'!L207</f>
        <v>11249999</v>
      </c>
      <c r="H207" s="52" t="str">
        <f aca="false">'3. Raw Leads'!R207</f>
        <v>Most (≥75%)</v>
      </c>
      <c r="I207" s="57" t="n">
        <f aca="false">'3. Raw Leads'!S207</f>
        <v>50</v>
      </c>
      <c r="J207" s="52" t="n">
        <f aca="false">'3. Raw Leads'!T207</f>
        <v>3</v>
      </c>
      <c r="K207" s="52" t="n">
        <f aca="false">'3. Raw Leads'!U207</f>
        <v>0</v>
      </c>
      <c r="L207" s="52" t="str">
        <f aca="false">'3. Raw Leads'!V207</f>
        <v>Read no reply</v>
      </c>
      <c r="M207" s="52" t="n">
        <f aca="false">'3. Raw Leads'!W207</f>
        <v>3</v>
      </c>
      <c r="N207" s="52" t="str">
        <f aca="false">'3. Raw Leads'!X207</f>
        <v>Hot – callback scheduled</v>
      </c>
      <c r="O207" s="52" t="str">
        <f aca="false">'3. Raw Leads'!N207</f>
        <v>1–3 months</v>
      </c>
      <c r="P207" s="52" t="n">
        <f aca="false">IFERROR(VLOOKUP(F207,'10. Lookups'!$A$3:$B$9,2,FALSE()),5)</f>
        <v>25</v>
      </c>
      <c r="Q207" s="52" t="n">
        <f aca="false">IFERROR(VLOOKUP(D207,'10. Lookups'!$D$3:$E$12,2,FALSE()),3)</f>
        <v>15</v>
      </c>
      <c r="R207" s="52" t="n">
        <f aca="false">IFERROR(VLOOKUP(E207,'10. Lookups'!$G$3:$H$8,2,FALSE()),5)</f>
        <v>15</v>
      </c>
      <c r="S207" s="52" t="n">
        <f aca="false">IFERROR(VLOOKUP(H207,'10. Lookups'!$J$3:$K$6,2,FALSE()),1)+IF(I207&gt;=75,5,IF(I207&gt;=50,3,IF(I207&gt;=25,2,IF(I207&gt;0,1,0))))+MIN(4,J207*2)</f>
        <v>11</v>
      </c>
      <c r="T207" s="52" t="n">
        <f aca="false">IF(K207&lt;=1,5,IF(K207&lt;=3,4,IF(K207&lt;=7,2,IF(K207&lt;=14,1,0))))+IFERROR(VLOOKUP(L207,'10. Lookups'!$M$3:$N$6,2,FALSE()),1)</f>
        <v>8</v>
      </c>
      <c r="U207" s="52" t="n">
        <f aca="false">IFERROR(VLOOKUP(N207,'10. Lookups'!$P$3:$Q$11,2,FALSE()),3)</f>
        <v>13</v>
      </c>
      <c r="V207" s="52" t="n">
        <f aca="false">IFERROR(VLOOKUP(O207,'10. Lookups'!$S$3:$T$7,2,FALSE()),2)</f>
        <v>4</v>
      </c>
      <c r="W207" s="52" t="n">
        <f aca="false">MIN(100,P207+Q207+R207+S207+T207+U207+V207)</f>
        <v>91</v>
      </c>
      <c r="X207" s="58" t="n">
        <f aca="false">W207</f>
        <v>91</v>
      </c>
      <c r="Y207" s="52" t="str">
        <f aca="false">IF(X207&gt;=75,"Hot",IF(X207&gt;=50,"Warm","Cold"))</f>
        <v>Hot</v>
      </c>
      <c r="Z207" s="52" t="str">
        <f aca="false">IF(Y207="Hot","Call within 5 min · senior agent · site-visit slot",IF(Y207="Warm","Call within 24h · WhatsApp drip · price sheet","Retargeting audience · email nurture · skip dial"))</f>
        <v>Call within 5 min · senior agent · site-visit slot</v>
      </c>
    </row>
    <row r="208" customFormat="false" ht="15" hidden="false" customHeight="true" outlineLevel="0" collapsed="false">
      <c r="A208" s="49" t="str">
        <f aca="false">'3. Raw Leads'!A208</f>
        <v>L0207</v>
      </c>
      <c r="B208" s="49" t="str">
        <f aca="false">'3. Raw Leads'!C208</f>
        <v>Nazmul Akond</v>
      </c>
      <c r="C208" s="49" t="str">
        <f aca="false">'3. Raw Leads'!D208</f>
        <v>01616711207</v>
      </c>
      <c r="D208" s="49" t="str">
        <f aca="false">'3. Raw Leads'!I208</f>
        <v>Aftab Nagar</v>
      </c>
      <c r="E208" s="49" t="str">
        <f aca="false">'3. Raw Leads'!J208</f>
        <v>Skyline Heights – Bashundhara</v>
      </c>
      <c r="F208" s="49" t="str">
        <f aca="false">'3. Raw Leads'!K208</f>
        <v>60L–80L</v>
      </c>
      <c r="G208" s="51" t="n">
        <f aca="false">'3. Raw Leads'!L208</f>
        <v>6999999</v>
      </c>
      <c r="H208" s="49" t="str">
        <f aca="false">'3. Raw Leads'!R208</f>
        <v>Partial (50–75%)</v>
      </c>
      <c r="I208" s="55" t="n">
        <f aca="false">'3. Raw Leads'!S208</f>
        <v>75</v>
      </c>
      <c r="J208" s="49" t="n">
        <f aca="false">'3. Raw Leads'!T208</f>
        <v>1</v>
      </c>
      <c r="K208" s="49" t="n">
        <f aca="false">'3. Raw Leads'!U208</f>
        <v>3</v>
      </c>
      <c r="L208" s="49" t="str">
        <f aca="false">'3. Raw Leads'!V208</f>
        <v>N/A</v>
      </c>
      <c r="M208" s="49" t="n">
        <f aca="false">'3. Raw Leads'!W208</f>
        <v>4</v>
      </c>
      <c r="N208" s="49" t="str">
        <f aca="false">'3. Raw Leads'!X208</f>
        <v>Wrong number</v>
      </c>
      <c r="O208" s="49" t="str">
        <f aca="false">'3. Raw Leads'!N208</f>
        <v>3–6 months</v>
      </c>
      <c r="P208" s="49" t="n">
        <f aca="false">IFERROR(VLOOKUP(F208,'10. Lookups'!$A$3:$B$9,2,FALSE()),5)</f>
        <v>18</v>
      </c>
      <c r="Q208" s="49" t="n">
        <f aca="false">IFERROR(VLOOKUP(D208,'10. Lookups'!$D$3:$E$12,2,FALSE()),3)</f>
        <v>15</v>
      </c>
      <c r="R208" s="49" t="n">
        <f aca="false">IFERROR(VLOOKUP(E208,'10. Lookups'!$G$3:$H$8,2,FALSE()),5)</f>
        <v>15</v>
      </c>
      <c r="S208" s="49" t="n">
        <f aca="false">IFERROR(VLOOKUP(H208,'10. Lookups'!$J$3:$K$6,2,FALSE()),1)+IF(I208&gt;=75,5,IF(I208&gt;=50,3,IF(I208&gt;=25,2,IF(I208&gt;0,1,0))))+MIN(4,J208*2)</f>
        <v>9</v>
      </c>
      <c r="T208" s="49" t="n">
        <f aca="false">IF(K208&lt;=1,5,IF(K208&lt;=3,4,IF(K208&lt;=7,2,IF(K208&lt;=14,1,0))))+IFERROR(VLOOKUP(L208,'10. Lookups'!$M$3:$N$6,2,FALSE()),1)</f>
        <v>6</v>
      </c>
      <c r="U208" s="49" t="n">
        <f aca="false">IFERROR(VLOOKUP(N208,'10. Lookups'!$P$3:$Q$11,2,FALSE()),3)</f>
        <v>0</v>
      </c>
      <c r="V208" s="49" t="n">
        <f aca="false">IFERROR(VLOOKUP(O208,'10. Lookups'!$S$3:$T$7,2,FALSE()),2)</f>
        <v>3</v>
      </c>
      <c r="W208" s="49" t="n">
        <f aca="false">MIN(100,P208+Q208+R208+S208+T208+U208+V208)</f>
        <v>66</v>
      </c>
      <c r="X208" s="56" t="n">
        <f aca="false">W208</f>
        <v>66</v>
      </c>
      <c r="Y208" s="49" t="str">
        <f aca="false">IF(X208&gt;=75,"Hot",IF(X208&gt;=50,"Warm","Cold"))</f>
        <v>Warm</v>
      </c>
      <c r="Z208" s="49" t="str">
        <f aca="false">IF(Y208="Hot","Call within 5 min · senior agent · site-visit slot",IF(Y208="Warm","Call within 24h · WhatsApp drip · price sheet","Retargeting audience · email nurture · skip dial"))</f>
        <v>Call within 24h · WhatsApp drip · price sheet</v>
      </c>
    </row>
    <row r="209" customFormat="false" ht="15" hidden="false" customHeight="true" outlineLevel="0" collapsed="false">
      <c r="A209" s="52" t="str">
        <f aca="false">'3. Raw Leads'!A209</f>
        <v>L0208</v>
      </c>
      <c r="B209" s="52" t="str">
        <f aca="false">'3. Raw Leads'!C209</f>
        <v>Rifat Reza</v>
      </c>
      <c r="C209" s="52" t="str">
        <f aca="false">'3. Raw Leads'!D209</f>
        <v>01731089071</v>
      </c>
      <c r="D209" s="52" t="str">
        <f aca="false">'3. Raw Leads'!I209</f>
        <v>Uttara</v>
      </c>
      <c r="E209" s="52" t="str">
        <f aca="false">'3. Raw Leads'!J209</f>
        <v>Skyline Heights – Bashundhara</v>
      </c>
      <c r="F209" s="52" t="str">
        <f aca="false">'3. Raw Leads'!K209</f>
        <v>Not disclosed</v>
      </c>
      <c r="G209" s="54" t="n">
        <f aca="false">'3. Raw Leads'!L209</f>
        <v>0</v>
      </c>
      <c r="H209" s="52" t="str">
        <f aca="false">'3. Raw Leads'!R209</f>
        <v>Full (all fields)</v>
      </c>
      <c r="I209" s="57" t="n">
        <f aca="false">'3. Raw Leads'!S209</f>
        <v>100</v>
      </c>
      <c r="J209" s="52" t="n">
        <f aca="false">'3. Raw Leads'!T209</f>
        <v>0</v>
      </c>
      <c r="K209" s="52" t="n">
        <f aca="false">'3. Raw Leads'!U209</f>
        <v>5</v>
      </c>
      <c r="L209" s="52" t="str">
        <f aca="false">'3. Raw Leads'!V209</f>
        <v>Yes</v>
      </c>
      <c r="M209" s="52" t="n">
        <f aca="false">'3. Raw Leads'!W209</f>
        <v>1</v>
      </c>
      <c r="N209" s="52" t="str">
        <f aca="false">'3. Raw Leads'!X209</f>
        <v>Needs info – follow up</v>
      </c>
      <c r="O209" s="52" t="str">
        <f aca="false">'3. Raw Leads'!N209</f>
        <v>1–3 months</v>
      </c>
      <c r="P209" s="52" t="n">
        <f aca="false">IFERROR(VLOOKUP(F209,'10. Lookups'!$A$3:$B$9,2,FALSE()),5)</f>
        <v>5</v>
      </c>
      <c r="Q209" s="52" t="n">
        <f aca="false">IFERROR(VLOOKUP(D209,'10. Lookups'!$D$3:$E$12,2,FALSE()),3)</f>
        <v>15</v>
      </c>
      <c r="R209" s="52" t="n">
        <f aca="false">IFERROR(VLOOKUP(E209,'10. Lookups'!$G$3:$H$8,2,FALSE()),5)</f>
        <v>15</v>
      </c>
      <c r="S209" s="52" t="n">
        <f aca="false">IFERROR(VLOOKUP(H209,'10. Lookups'!$J$3:$K$6,2,FALSE()),1)+IF(I209&gt;=75,5,IF(I209&gt;=50,3,IF(I209&gt;=25,2,IF(I209&gt;0,1,0))))+MIN(4,J209*2)</f>
        <v>11</v>
      </c>
      <c r="T209" s="52" t="n">
        <f aca="false">IF(K209&lt;=1,5,IF(K209&lt;=3,4,IF(K209&lt;=7,2,IF(K209&lt;=14,1,0))))+IFERROR(VLOOKUP(L209,'10. Lookups'!$M$3:$N$6,2,FALSE()),1)</f>
        <v>7</v>
      </c>
      <c r="U209" s="52" t="n">
        <f aca="false">IFERROR(VLOOKUP(N209,'10. Lookups'!$P$3:$Q$11,2,FALSE()),3)</f>
        <v>7</v>
      </c>
      <c r="V209" s="52" t="n">
        <f aca="false">IFERROR(VLOOKUP(O209,'10. Lookups'!$S$3:$T$7,2,FALSE()),2)</f>
        <v>4</v>
      </c>
      <c r="W209" s="52" t="n">
        <f aca="false">MIN(100,P209+Q209+R209+S209+T209+U209+V209)</f>
        <v>64</v>
      </c>
      <c r="X209" s="58" t="n">
        <f aca="false">W209</f>
        <v>64</v>
      </c>
      <c r="Y209" s="52" t="str">
        <f aca="false">IF(X209&gt;=75,"Hot",IF(X209&gt;=50,"Warm","Cold"))</f>
        <v>Warm</v>
      </c>
      <c r="Z209" s="52" t="str">
        <f aca="false">IF(Y209="Hot","Call within 5 min · senior agent · site-visit slot",IF(Y209="Warm","Call within 24h · WhatsApp drip · price sheet","Retargeting audience · email nurture · skip dial"))</f>
        <v>Call within 24h · WhatsApp drip · price sheet</v>
      </c>
    </row>
    <row r="210" customFormat="false" ht="15" hidden="false" customHeight="true" outlineLevel="0" collapsed="false">
      <c r="A210" s="49" t="str">
        <f aca="false">'3. Raw Leads'!A210</f>
        <v>L0209</v>
      </c>
      <c r="B210" s="49" t="str">
        <f aca="false">'3. Raw Leads'!C210</f>
        <v>Rumman Khan</v>
      </c>
      <c r="C210" s="49" t="str">
        <f aca="false">'3. Raw Leads'!D210</f>
        <v>01608334280</v>
      </c>
      <c r="D210" s="49" t="str">
        <f aca="false">'3. Raw Leads'!I210</f>
        <v>Mohammadpur</v>
      </c>
      <c r="E210" s="49" t="str">
        <f aca="false">'3. Raw Leads'!J210</f>
        <v>Aftab Garden Residence</v>
      </c>
      <c r="F210" s="49" t="str">
        <f aca="false">'3. Raw Leads'!K210</f>
        <v>Above 1.5Cr</v>
      </c>
      <c r="G210" s="51" t="n">
        <f aca="false">'3. Raw Leads'!L210</f>
        <v>20000000</v>
      </c>
      <c r="H210" s="49" t="str">
        <f aca="false">'3. Raw Leads'!R210</f>
        <v>Full (all fields)</v>
      </c>
      <c r="I210" s="55" t="n">
        <f aca="false">'3. Raw Leads'!S210</f>
        <v>0</v>
      </c>
      <c r="J210" s="49" t="n">
        <f aca="false">'3. Raw Leads'!T210</f>
        <v>0</v>
      </c>
      <c r="K210" s="49" t="n">
        <f aca="false">'3. Raw Leads'!U210</f>
        <v>3</v>
      </c>
      <c r="L210" s="49" t="str">
        <f aca="false">'3. Raw Leads'!V210</f>
        <v>Yes</v>
      </c>
      <c r="M210" s="49" t="n">
        <f aca="false">'3. Raw Leads'!W210</f>
        <v>2</v>
      </c>
      <c r="N210" s="49" t="str">
        <f aca="false">'3. Raw Leads'!X210</f>
        <v>Hot – callback scheduled</v>
      </c>
      <c r="O210" s="49" t="str">
        <f aca="false">'3. Raw Leads'!N210</f>
        <v>3–6 months</v>
      </c>
      <c r="P210" s="49" t="n">
        <f aca="false">IFERROR(VLOOKUP(F210,'10. Lookups'!$A$3:$B$9,2,FALSE()),5)</f>
        <v>15</v>
      </c>
      <c r="Q210" s="49" t="n">
        <f aca="false">IFERROR(VLOOKUP(D210,'10. Lookups'!$D$3:$E$12,2,FALSE()),3)</f>
        <v>8</v>
      </c>
      <c r="R210" s="49" t="n">
        <f aca="false">IFERROR(VLOOKUP(E210,'10. Lookups'!$G$3:$H$8,2,FALSE()),5)</f>
        <v>15</v>
      </c>
      <c r="S210" s="49" t="n">
        <f aca="false">IFERROR(VLOOKUP(H210,'10. Lookups'!$J$3:$K$6,2,FALSE()),1)+IF(I210&gt;=75,5,IF(I210&gt;=50,3,IF(I210&gt;=25,2,IF(I210&gt;0,1,0))))+MIN(4,J210*2)</f>
        <v>6</v>
      </c>
      <c r="T210" s="49" t="n">
        <f aca="false">IF(K210&lt;=1,5,IF(K210&lt;=3,4,IF(K210&lt;=7,2,IF(K210&lt;=14,1,0))))+IFERROR(VLOOKUP(L210,'10. Lookups'!$M$3:$N$6,2,FALSE()),1)</f>
        <v>9</v>
      </c>
      <c r="U210" s="49" t="n">
        <f aca="false">IFERROR(VLOOKUP(N210,'10. Lookups'!$P$3:$Q$11,2,FALSE()),3)</f>
        <v>13</v>
      </c>
      <c r="V210" s="49" t="n">
        <f aca="false">IFERROR(VLOOKUP(O210,'10. Lookups'!$S$3:$T$7,2,FALSE()),2)</f>
        <v>3</v>
      </c>
      <c r="W210" s="49" t="n">
        <f aca="false">MIN(100,P210+Q210+R210+S210+T210+U210+V210)</f>
        <v>69</v>
      </c>
      <c r="X210" s="56" t="n">
        <f aca="false">W210</f>
        <v>69</v>
      </c>
      <c r="Y210" s="49" t="str">
        <f aca="false">IF(X210&gt;=75,"Hot",IF(X210&gt;=50,"Warm","Cold"))</f>
        <v>Warm</v>
      </c>
      <c r="Z210" s="49" t="str">
        <f aca="false">IF(Y210="Hot","Call within 5 min · senior agent · site-visit slot",IF(Y210="Warm","Call within 24h · WhatsApp drip · price sheet","Retargeting audience · email nurture · skip dial"))</f>
        <v>Call within 24h · WhatsApp drip · price sheet</v>
      </c>
    </row>
    <row r="211" customFormat="false" ht="15" hidden="false" customHeight="true" outlineLevel="0" collapsed="false">
      <c r="A211" s="52" t="str">
        <f aca="false">'3. Raw Leads'!A211</f>
        <v>L0210</v>
      </c>
      <c r="B211" s="52" t="str">
        <f aca="false">'3. Raw Leads'!C211</f>
        <v>Rifa Mollah</v>
      </c>
      <c r="C211" s="52" t="str">
        <f aca="false">'3. Raw Leads'!D211</f>
        <v>01971647947</v>
      </c>
      <c r="D211" s="52" t="str">
        <f aca="false">'3. Raw Leads'!I211</f>
        <v>Dhanmondi</v>
      </c>
      <c r="E211" s="52" t="str">
        <f aca="false">'3. Raw Leads'!J211</f>
        <v>Uttara Greenview</v>
      </c>
      <c r="F211" s="52" t="str">
        <f aca="false">'3. Raw Leads'!K211</f>
        <v>60L–80L</v>
      </c>
      <c r="G211" s="54" t="n">
        <f aca="false">'3. Raw Leads'!L211</f>
        <v>6999999</v>
      </c>
      <c r="H211" s="52" t="str">
        <f aca="false">'3. Raw Leads'!R211</f>
        <v>Full (all fields)</v>
      </c>
      <c r="I211" s="57" t="n">
        <f aca="false">'3. Raw Leads'!S211</f>
        <v>25</v>
      </c>
      <c r="J211" s="52" t="n">
        <f aca="false">'3. Raw Leads'!T211</f>
        <v>0</v>
      </c>
      <c r="K211" s="52" t="n">
        <f aca="false">'3. Raw Leads'!U211</f>
        <v>2</v>
      </c>
      <c r="L211" s="52" t="str">
        <f aca="false">'3. Raw Leads'!V211</f>
        <v>Read no reply</v>
      </c>
      <c r="M211" s="52" t="n">
        <f aca="false">'3. Raw Leads'!W211</f>
        <v>1</v>
      </c>
      <c r="N211" s="52" t="str">
        <f aca="false">'3. Raw Leads'!X211</f>
        <v>Wrong number</v>
      </c>
      <c r="O211" s="52" t="str">
        <f aca="false">'3. Raw Leads'!N211</f>
        <v>Just exploring</v>
      </c>
      <c r="P211" s="52" t="n">
        <f aca="false">IFERROR(VLOOKUP(F211,'10. Lookups'!$A$3:$B$9,2,FALSE()),5)</f>
        <v>18</v>
      </c>
      <c r="Q211" s="52" t="n">
        <f aca="false">IFERROR(VLOOKUP(D211,'10. Lookups'!$D$3:$E$12,2,FALSE()),3)</f>
        <v>9</v>
      </c>
      <c r="R211" s="52" t="n">
        <f aca="false">IFERROR(VLOOKUP(E211,'10. Lookups'!$G$3:$H$8,2,FALSE()),5)</f>
        <v>15</v>
      </c>
      <c r="S211" s="52" t="n">
        <f aca="false">IFERROR(VLOOKUP(H211,'10. Lookups'!$J$3:$K$6,2,FALSE()),1)+IF(I211&gt;=75,5,IF(I211&gt;=50,3,IF(I211&gt;=25,2,IF(I211&gt;0,1,0))))+MIN(4,J211*2)</f>
        <v>8</v>
      </c>
      <c r="T211" s="52" t="n">
        <f aca="false">IF(K211&lt;=1,5,IF(K211&lt;=3,4,IF(K211&lt;=7,2,IF(K211&lt;=14,1,0))))+IFERROR(VLOOKUP(L211,'10. Lookups'!$M$3:$N$6,2,FALSE()),1)</f>
        <v>7</v>
      </c>
      <c r="U211" s="52" t="n">
        <f aca="false">IFERROR(VLOOKUP(N211,'10. Lookups'!$P$3:$Q$11,2,FALSE()),3)</f>
        <v>0</v>
      </c>
      <c r="V211" s="52" t="n">
        <f aca="false">IFERROR(VLOOKUP(O211,'10. Lookups'!$S$3:$T$7,2,FALSE()),2)</f>
        <v>1</v>
      </c>
      <c r="W211" s="52" t="n">
        <f aca="false">MIN(100,P211+Q211+R211+S211+T211+U211+V211)</f>
        <v>58</v>
      </c>
      <c r="X211" s="58" t="n">
        <f aca="false">W211</f>
        <v>58</v>
      </c>
      <c r="Y211" s="52" t="str">
        <f aca="false">IF(X211&gt;=75,"Hot",IF(X211&gt;=50,"Warm","Cold"))</f>
        <v>Warm</v>
      </c>
      <c r="Z211" s="52" t="str">
        <f aca="false">IF(Y211="Hot","Call within 5 min · senior agent · site-visit slot",IF(Y211="Warm","Call within 24h · WhatsApp drip · price sheet","Retargeting audience · email nurture · skip dial"))</f>
        <v>Call within 24h · WhatsApp drip · price sheet</v>
      </c>
    </row>
    <row r="212" customFormat="false" ht="15" hidden="false" customHeight="true" outlineLevel="0" collapsed="false">
      <c r="A212" s="49" t="str">
        <f aca="false">'3. Raw Leads'!A212</f>
        <v>L0211</v>
      </c>
      <c r="B212" s="49" t="str">
        <f aca="false">'3. Raw Leads'!C212</f>
        <v>Tanzila Hasan</v>
      </c>
      <c r="C212" s="49" t="str">
        <f aca="false">'3. Raw Leads'!D212</f>
        <v>01753539613</v>
      </c>
      <c r="D212" s="49" t="str">
        <f aca="false">'3. Raw Leads'!I212</f>
        <v>Khilgaon</v>
      </c>
      <c r="E212" s="49" t="str">
        <f aca="false">'3. Raw Leads'!J212</f>
        <v>Banasree Bay</v>
      </c>
      <c r="F212" s="49" t="str">
        <f aca="false">'3. Raw Leads'!K212</f>
        <v>1.25Cr–1.5Cr</v>
      </c>
      <c r="G212" s="51" t="n">
        <f aca="false">'3. Raw Leads'!L212</f>
        <v>13750000</v>
      </c>
      <c r="H212" s="49" t="str">
        <f aca="false">'3. Raw Leads'!R212</f>
        <v>Partial (50–75%)</v>
      </c>
      <c r="I212" s="55" t="n">
        <f aca="false">'3. Raw Leads'!S212</f>
        <v>0</v>
      </c>
      <c r="J212" s="49" t="n">
        <f aca="false">'3. Raw Leads'!T212</f>
        <v>0</v>
      </c>
      <c r="K212" s="49" t="n">
        <f aca="false">'3. Raw Leads'!U212</f>
        <v>3</v>
      </c>
      <c r="L212" s="49" t="str">
        <f aca="false">'3. Raw Leads'!V212</f>
        <v>N/A</v>
      </c>
      <c r="M212" s="49" t="n">
        <f aca="false">'3. Raw Leads'!W212</f>
        <v>3</v>
      </c>
      <c r="N212" s="49" t="str">
        <f aca="false">'3. Raw Leads'!X212</f>
        <v>Not interested</v>
      </c>
      <c r="O212" s="49" t="str">
        <f aca="false">'3. Raw Leads'!N212</f>
        <v>Within 1 month</v>
      </c>
      <c r="P212" s="49" t="n">
        <f aca="false">IFERROR(VLOOKUP(F212,'10. Lookups'!$A$3:$B$9,2,FALSE()),5)</f>
        <v>23</v>
      </c>
      <c r="Q212" s="49" t="n">
        <f aca="false">IFERROR(VLOOKUP(D212,'10. Lookups'!$D$3:$E$12,2,FALSE()),3)</f>
        <v>7</v>
      </c>
      <c r="R212" s="49" t="n">
        <f aca="false">IFERROR(VLOOKUP(E212,'10. Lookups'!$G$3:$H$8,2,FALSE()),5)</f>
        <v>15</v>
      </c>
      <c r="S212" s="49" t="n">
        <f aca="false">IFERROR(VLOOKUP(H212,'10. Lookups'!$J$3:$K$6,2,FALSE()),1)+IF(I212&gt;=75,5,IF(I212&gt;=50,3,IF(I212&gt;=25,2,IF(I212&gt;0,1,0))))+MIN(4,J212*2)</f>
        <v>2</v>
      </c>
      <c r="T212" s="49" t="n">
        <f aca="false">IF(K212&lt;=1,5,IF(K212&lt;=3,4,IF(K212&lt;=7,2,IF(K212&lt;=14,1,0))))+IFERROR(VLOOKUP(L212,'10. Lookups'!$M$3:$N$6,2,FALSE()),1)</f>
        <v>6</v>
      </c>
      <c r="U212" s="49" t="n">
        <f aca="false">IFERROR(VLOOKUP(N212,'10. Lookups'!$P$3:$Q$11,2,FALSE()),3)</f>
        <v>1</v>
      </c>
      <c r="V212" s="49" t="n">
        <f aca="false">IFERROR(VLOOKUP(O212,'10. Lookups'!$S$3:$T$7,2,FALSE()),2)</f>
        <v>5</v>
      </c>
      <c r="W212" s="49" t="n">
        <f aca="false">MIN(100,P212+Q212+R212+S212+T212+U212+V212)</f>
        <v>59</v>
      </c>
      <c r="X212" s="56" t="n">
        <f aca="false">W212</f>
        <v>59</v>
      </c>
      <c r="Y212" s="49" t="str">
        <f aca="false">IF(X212&gt;=75,"Hot",IF(X212&gt;=50,"Warm","Cold"))</f>
        <v>Warm</v>
      </c>
      <c r="Z212" s="49" t="str">
        <f aca="false">IF(Y212="Hot","Call within 5 min · senior agent · site-visit slot",IF(Y212="Warm","Call within 24h · WhatsApp drip · price sheet","Retargeting audience · email nurture · skip dial"))</f>
        <v>Call within 24h · WhatsApp drip · price sheet</v>
      </c>
    </row>
    <row r="213" customFormat="false" ht="15" hidden="false" customHeight="true" outlineLevel="0" collapsed="false">
      <c r="A213" s="52" t="str">
        <f aca="false">'3. Raw Leads'!A213</f>
        <v>L0212</v>
      </c>
      <c r="B213" s="52" t="str">
        <f aca="false">'3. Raw Leads'!C213</f>
        <v>Rumman Akond</v>
      </c>
      <c r="C213" s="52" t="str">
        <f aca="false">'3. Raw Leads'!D213</f>
        <v>01770269524</v>
      </c>
      <c r="D213" s="52" t="str">
        <f aca="false">'3. Raw Leads'!I213</f>
        <v>Uttara</v>
      </c>
      <c r="E213" s="52" t="str">
        <f aca="false">'3. Raw Leads'!J213</f>
        <v>Banasree Bay</v>
      </c>
      <c r="F213" s="52" t="str">
        <f aca="false">'3. Raw Leads'!K213</f>
        <v>1Cr–1.25Cr</v>
      </c>
      <c r="G213" s="54" t="n">
        <f aca="false">'3. Raw Leads'!L213</f>
        <v>11249999</v>
      </c>
      <c r="H213" s="52" t="str">
        <f aca="false">'3. Raw Leads'!R213</f>
        <v>Most (≥75%)</v>
      </c>
      <c r="I213" s="57" t="n">
        <f aca="false">'3. Raw Leads'!S213</f>
        <v>0</v>
      </c>
      <c r="J213" s="52" t="n">
        <f aca="false">'3. Raw Leads'!T213</f>
        <v>0</v>
      </c>
      <c r="K213" s="52" t="n">
        <f aca="false">'3. Raw Leads'!U213</f>
        <v>1</v>
      </c>
      <c r="L213" s="52" t="str">
        <f aca="false">'3. Raw Leads'!V213</f>
        <v>N/A</v>
      </c>
      <c r="M213" s="52" t="n">
        <f aca="false">'3. Raw Leads'!W213</f>
        <v>1</v>
      </c>
      <c r="N213" s="52" t="str">
        <f aca="false">'3. Raw Leads'!X213</f>
        <v>Wrong number</v>
      </c>
      <c r="O213" s="52" t="str">
        <f aca="false">'3. Raw Leads'!N213</f>
        <v>6–12 months</v>
      </c>
      <c r="P213" s="52" t="n">
        <f aca="false">IFERROR(VLOOKUP(F213,'10. Lookups'!$A$3:$B$9,2,FALSE()),5)</f>
        <v>25</v>
      </c>
      <c r="Q213" s="52" t="n">
        <f aca="false">IFERROR(VLOOKUP(D213,'10. Lookups'!$D$3:$E$12,2,FALSE()),3)</f>
        <v>15</v>
      </c>
      <c r="R213" s="52" t="n">
        <f aca="false">IFERROR(VLOOKUP(E213,'10. Lookups'!$G$3:$H$8,2,FALSE()),5)</f>
        <v>15</v>
      </c>
      <c r="S213" s="52" t="n">
        <f aca="false">IFERROR(VLOOKUP(H213,'10. Lookups'!$J$3:$K$6,2,FALSE()),1)+IF(I213&gt;=75,5,IF(I213&gt;=50,3,IF(I213&gt;=25,2,IF(I213&gt;0,1,0))))+MIN(4,J213*2)</f>
        <v>4</v>
      </c>
      <c r="T213" s="52" t="n">
        <f aca="false">IF(K213&lt;=1,5,IF(K213&lt;=3,4,IF(K213&lt;=7,2,IF(K213&lt;=14,1,0))))+IFERROR(VLOOKUP(L213,'10. Lookups'!$M$3:$N$6,2,FALSE()),1)</f>
        <v>7</v>
      </c>
      <c r="U213" s="52" t="n">
        <f aca="false">IFERROR(VLOOKUP(N213,'10. Lookups'!$P$3:$Q$11,2,FALSE()),3)</f>
        <v>0</v>
      </c>
      <c r="V213" s="52" t="n">
        <f aca="false">IFERROR(VLOOKUP(O213,'10. Lookups'!$S$3:$T$7,2,FALSE()),2)</f>
        <v>2</v>
      </c>
      <c r="W213" s="52" t="n">
        <f aca="false">MIN(100,P213+Q213+R213+S213+T213+U213+V213)</f>
        <v>68</v>
      </c>
      <c r="X213" s="58" t="n">
        <f aca="false">W213</f>
        <v>68</v>
      </c>
      <c r="Y213" s="52" t="str">
        <f aca="false">IF(X213&gt;=75,"Hot",IF(X213&gt;=50,"Warm","Cold"))</f>
        <v>Warm</v>
      </c>
      <c r="Z213" s="52" t="str">
        <f aca="false">IF(Y213="Hot","Call within 5 min · senior agent · site-visit slot",IF(Y213="Warm","Call within 24h · WhatsApp drip · price sheet","Retargeting audience · email nurture · skip dial"))</f>
        <v>Call within 24h · WhatsApp drip · price sheet</v>
      </c>
    </row>
    <row r="214" customFormat="false" ht="15" hidden="false" customHeight="true" outlineLevel="0" collapsed="false">
      <c r="A214" s="49" t="str">
        <f aca="false">'3. Raw Leads'!A214</f>
        <v>L0213</v>
      </c>
      <c r="B214" s="49" t="str">
        <f aca="false">'3. Raw Leads'!C214</f>
        <v>Rumman Mondol</v>
      </c>
      <c r="C214" s="49" t="str">
        <f aca="false">'3. Raw Leads'!D214</f>
        <v>01884276246</v>
      </c>
      <c r="D214" s="49" t="str">
        <f aca="false">'3. Raw Leads'!I214</f>
        <v>Mohammadpur</v>
      </c>
      <c r="E214" s="49" t="str">
        <f aca="false">'3. Raw Leads'!J214</f>
        <v>Aftab Garden Residence</v>
      </c>
      <c r="F214" s="49" t="str">
        <f aca="false">'3. Raw Leads'!K214</f>
        <v>1.25Cr–1.5Cr</v>
      </c>
      <c r="G214" s="51" t="n">
        <f aca="false">'3. Raw Leads'!L214</f>
        <v>13750000</v>
      </c>
      <c r="H214" s="49" t="str">
        <f aca="false">'3. Raw Leads'!R214</f>
        <v>Full (all fields)</v>
      </c>
      <c r="I214" s="55" t="n">
        <f aca="false">'3. Raw Leads'!S214</f>
        <v>25</v>
      </c>
      <c r="J214" s="49" t="n">
        <f aca="false">'3. Raw Leads'!T214</f>
        <v>2</v>
      </c>
      <c r="K214" s="49" t="n">
        <f aca="false">'3. Raw Leads'!U214</f>
        <v>1</v>
      </c>
      <c r="L214" s="49" t="str">
        <f aca="false">'3. Raw Leads'!V214</f>
        <v>Read no reply</v>
      </c>
      <c r="M214" s="49" t="n">
        <f aca="false">'3. Raw Leads'!W214</f>
        <v>2</v>
      </c>
      <c r="N214" s="49" t="str">
        <f aca="false">'3. Raw Leads'!X214</f>
        <v>Needs info – follow up</v>
      </c>
      <c r="O214" s="49" t="str">
        <f aca="false">'3. Raw Leads'!N214</f>
        <v>1–3 months</v>
      </c>
      <c r="P214" s="49" t="n">
        <f aca="false">IFERROR(VLOOKUP(F214,'10. Lookups'!$A$3:$B$9,2,FALSE()),5)</f>
        <v>23</v>
      </c>
      <c r="Q214" s="49" t="n">
        <f aca="false">IFERROR(VLOOKUP(D214,'10. Lookups'!$D$3:$E$12,2,FALSE()),3)</f>
        <v>8</v>
      </c>
      <c r="R214" s="49" t="n">
        <f aca="false">IFERROR(VLOOKUP(E214,'10. Lookups'!$G$3:$H$8,2,FALSE()),5)</f>
        <v>15</v>
      </c>
      <c r="S214" s="49" t="n">
        <f aca="false">IFERROR(VLOOKUP(H214,'10. Lookups'!$J$3:$K$6,2,FALSE()),1)+IF(I214&gt;=75,5,IF(I214&gt;=50,3,IF(I214&gt;=25,2,IF(I214&gt;0,1,0))))+MIN(4,J214*2)</f>
        <v>12</v>
      </c>
      <c r="T214" s="49" t="n">
        <f aca="false">IF(K214&lt;=1,5,IF(K214&lt;=3,4,IF(K214&lt;=7,2,IF(K214&lt;=14,1,0))))+IFERROR(VLOOKUP(L214,'10. Lookups'!$M$3:$N$6,2,FALSE()),1)</f>
        <v>8</v>
      </c>
      <c r="U214" s="49" t="n">
        <f aca="false">IFERROR(VLOOKUP(N214,'10. Lookups'!$P$3:$Q$11,2,FALSE()),3)</f>
        <v>7</v>
      </c>
      <c r="V214" s="49" t="n">
        <f aca="false">IFERROR(VLOOKUP(O214,'10. Lookups'!$S$3:$T$7,2,FALSE()),2)</f>
        <v>4</v>
      </c>
      <c r="W214" s="49" t="n">
        <f aca="false">MIN(100,P214+Q214+R214+S214+T214+U214+V214)</f>
        <v>77</v>
      </c>
      <c r="X214" s="56" t="n">
        <f aca="false">W214</f>
        <v>77</v>
      </c>
      <c r="Y214" s="49" t="str">
        <f aca="false">IF(X214&gt;=75,"Hot",IF(X214&gt;=50,"Warm","Cold"))</f>
        <v>Hot</v>
      </c>
      <c r="Z214" s="49" t="str">
        <f aca="false">IF(Y214="Hot","Call within 5 min · senior agent · site-visit slot",IF(Y214="Warm","Call within 24h · WhatsApp drip · price sheet","Retargeting audience · email nurture · skip dial"))</f>
        <v>Call within 5 min · senior agent · site-visit slot</v>
      </c>
    </row>
    <row r="215" customFormat="false" ht="15" hidden="false" customHeight="true" outlineLevel="0" collapsed="false">
      <c r="A215" s="52" t="str">
        <f aca="false">'3. Raw Leads'!A215</f>
        <v>L0214</v>
      </c>
      <c r="B215" s="52" t="str">
        <f aca="false">'3. Raw Leads'!C215</f>
        <v>Fahim Sheikh</v>
      </c>
      <c r="C215" s="52" t="str">
        <f aca="false">'3. Raw Leads'!D215</f>
        <v>01656165565</v>
      </c>
      <c r="D215" s="52" t="str">
        <f aca="false">'3. Raw Leads'!I215</f>
        <v>Banasree</v>
      </c>
      <c r="E215" s="52" t="str">
        <f aca="false">'3. Raw Leads'!J215</f>
        <v>Mirpur DOHS Premier</v>
      </c>
      <c r="F215" s="52" t="str">
        <f aca="false">'3. Raw Leads'!K215</f>
        <v>80L–1Cr</v>
      </c>
      <c r="G215" s="54" t="n">
        <f aca="false">'3. Raw Leads'!L215</f>
        <v>8999999</v>
      </c>
      <c r="H215" s="52" t="str">
        <f aca="false">'3. Raw Leads'!R215</f>
        <v>Minimal (&lt;50%)</v>
      </c>
      <c r="I215" s="57" t="n">
        <f aca="false">'3. Raw Leads'!S215</f>
        <v>0</v>
      </c>
      <c r="J215" s="52" t="n">
        <f aca="false">'3. Raw Leads'!T215</f>
        <v>0</v>
      </c>
      <c r="K215" s="52" t="n">
        <f aca="false">'3. Raw Leads'!U215</f>
        <v>0</v>
      </c>
      <c r="L215" s="52" t="str">
        <f aca="false">'3. Raw Leads'!V215</f>
        <v>No</v>
      </c>
      <c r="M215" s="52" t="n">
        <f aca="false">'3. Raw Leads'!W215</f>
        <v>1</v>
      </c>
      <c r="N215" s="52" t="str">
        <f aca="false">'3. Raw Leads'!X215</f>
        <v>Wrong number</v>
      </c>
      <c r="O215" s="52" t="str">
        <f aca="false">'3. Raw Leads'!N215</f>
        <v>3–6 months</v>
      </c>
      <c r="P215" s="52" t="n">
        <f aca="false">IFERROR(VLOOKUP(F215,'10. Lookups'!$A$3:$B$9,2,FALSE()),5)</f>
        <v>22</v>
      </c>
      <c r="Q215" s="52" t="n">
        <f aca="false">IFERROR(VLOOKUP(D215,'10. Lookups'!$D$3:$E$12,2,FALSE()),3)</f>
        <v>15</v>
      </c>
      <c r="R215" s="52" t="n">
        <f aca="false">IFERROR(VLOOKUP(E215,'10. Lookups'!$G$3:$H$8,2,FALSE()),5)</f>
        <v>15</v>
      </c>
      <c r="S215" s="52" t="n">
        <f aca="false">IFERROR(VLOOKUP(H215,'10. Lookups'!$J$3:$K$6,2,FALSE()),1)+IF(I215&gt;=75,5,IF(I215&gt;=50,3,IF(I215&gt;=25,2,IF(I215&gt;0,1,0))))+MIN(4,J215*2)</f>
        <v>1</v>
      </c>
      <c r="T215" s="52" t="n">
        <f aca="false">IF(K215&lt;=1,5,IF(K215&lt;=3,4,IF(K215&lt;=7,2,IF(K215&lt;=14,1,0))))+IFERROR(VLOOKUP(L215,'10. Lookups'!$M$3:$N$6,2,FALSE()),1)</f>
        <v>6</v>
      </c>
      <c r="U215" s="52" t="n">
        <f aca="false">IFERROR(VLOOKUP(N215,'10. Lookups'!$P$3:$Q$11,2,FALSE()),3)</f>
        <v>0</v>
      </c>
      <c r="V215" s="52" t="n">
        <f aca="false">IFERROR(VLOOKUP(O215,'10. Lookups'!$S$3:$T$7,2,FALSE()),2)</f>
        <v>3</v>
      </c>
      <c r="W215" s="52" t="n">
        <f aca="false">MIN(100,P215+Q215+R215+S215+T215+U215+V215)</f>
        <v>62</v>
      </c>
      <c r="X215" s="58" t="n">
        <f aca="false">W215</f>
        <v>62</v>
      </c>
      <c r="Y215" s="52" t="str">
        <f aca="false">IF(X215&gt;=75,"Hot",IF(X215&gt;=50,"Warm","Cold"))</f>
        <v>Warm</v>
      </c>
      <c r="Z215" s="52" t="str">
        <f aca="false">IF(Y215="Hot","Call within 5 min · senior agent · site-visit slot",IF(Y215="Warm","Call within 24h · WhatsApp drip · price sheet","Retargeting audience · email nurture · skip dial"))</f>
        <v>Call within 24h · WhatsApp drip · price sheet</v>
      </c>
    </row>
    <row r="216" customFormat="false" ht="15" hidden="false" customHeight="true" outlineLevel="0" collapsed="false">
      <c r="A216" s="49" t="str">
        <f aca="false">'3. Raw Leads'!A216</f>
        <v>L0215</v>
      </c>
      <c r="B216" s="49" t="str">
        <f aca="false">'3. Raw Leads'!C216</f>
        <v>Riaz Akond</v>
      </c>
      <c r="C216" s="49" t="str">
        <f aca="false">'3. Raw Leads'!D216</f>
        <v>01671357852</v>
      </c>
      <c r="D216" s="49" t="str">
        <f aca="false">'3. Raw Leads'!I216</f>
        <v>Bashundhara R/A</v>
      </c>
      <c r="E216" s="49" t="str">
        <f aca="false">'3. Raw Leads'!J216</f>
        <v>Generic / Not Sure</v>
      </c>
      <c r="F216" s="49" t="str">
        <f aca="false">'3. Raw Leads'!K216</f>
        <v>1Cr–1.25Cr</v>
      </c>
      <c r="G216" s="51" t="n">
        <f aca="false">'3. Raw Leads'!L216</f>
        <v>11249999</v>
      </c>
      <c r="H216" s="49" t="str">
        <f aca="false">'3. Raw Leads'!R216</f>
        <v>Most (≥75%)</v>
      </c>
      <c r="I216" s="55" t="n">
        <f aca="false">'3. Raw Leads'!S216</f>
        <v>0</v>
      </c>
      <c r="J216" s="49" t="n">
        <f aca="false">'3. Raw Leads'!T216</f>
        <v>0</v>
      </c>
      <c r="K216" s="49" t="n">
        <f aca="false">'3. Raw Leads'!U216</f>
        <v>0</v>
      </c>
      <c r="L216" s="49" t="str">
        <f aca="false">'3. Raw Leads'!V216</f>
        <v>Read no reply</v>
      </c>
      <c r="M216" s="49" t="n">
        <f aca="false">'3. Raw Leads'!W216</f>
        <v>2</v>
      </c>
      <c r="N216" s="49" t="str">
        <f aca="false">'3. Raw Leads'!X216</f>
        <v>Needs info – follow up</v>
      </c>
      <c r="O216" s="49" t="str">
        <f aca="false">'3. Raw Leads'!N216</f>
        <v>6–12 months</v>
      </c>
      <c r="P216" s="49" t="n">
        <f aca="false">IFERROR(VLOOKUP(F216,'10. Lookups'!$A$3:$B$9,2,FALSE()),5)</f>
        <v>25</v>
      </c>
      <c r="Q216" s="49" t="n">
        <f aca="false">IFERROR(VLOOKUP(D216,'10. Lookups'!$D$3:$E$12,2,FALSE()),3)</f>
        <v>15</v>
      </c>
      <c r="R216" s="49" t="n">
        <f aca="false">IFERROR(VLOOKUP(E216,'10. Lookups'!$G$3:$H$8,2,FALSE()),5)</f>
        <v>5</v>
      </c>
      <c r="S216" s="49" t="n">
        <f aca="false">IFERROR(VLOOKUP(H216,'10. Lookups'!$J$3:$K$6,2,FALSE()),1)+IF(I216&gt;=75,5,IF(I216&gt;=50,3,IF(I216&gt;=25,2,IF(I216&gt;0,1,0))))+MIN(4,J216*2)</f>
        <v>4</v>
      </c>
      <c r="T216" s="49" t="n">
        <f aca="false">IF(K216&lt;=1,5,IF(K216&lt;=3,4,IF(K216&lt;=7,2,IF(K216&lt;=14,1,0))))+IFERROR(VLOOKUP(L216,'10. Lookups'!$M$3:$N$6,2,FALSE()),1)</f>
        <v>8</v>
      </c>
      <c r="U216" s="49" t="n">
        <f aca="false">IFERROR(VLOOKUP(N216,'10. Lookups'!$P$3:$Q$11,2,FALSE()),3)</f>
        <v>7</v>
      </c>
      <c r="V216" s="49" t="n">
        <f aca="false">IFERROR(VLOOKUP(O216,'10. Lookups'!$S$3:$T$7,2,FALSE()),2)</f>
        <v>2</v>
      </c>
      <c r="W216" s="49" t="n">
        <f aca="false">MIN(100,P216+Q216+R216+S216+T216+U216+V216)</f>
        <v>66</v>
      </c>
      <c r="X216" s="56" t="n">
        <f aca="false">W216</f>
        <v>66</v>
      </c>
      <c r="Y216" s="49" t="str">
        <f aca="false">IF(X216&gt;=75,"Hot",IF(X216&gt;=50,"Warm","Cold"))</f>
        <v>Warm</v>
      </c>
      <c r="Z216" s="49" t="str">
        <f aca="false">IF(Y216="Hot","Call within 5 min · senior agent · site-visit slot",IF(Y216="Warm","Call within 24h · WhatsApp drip · price sheet","Retargeting audience · email nurture · skip dial"))</f>
        <v>Call within 24h · WhatsApp drip · price sheet</v>
      </c>
    </row>
    <row r="217" customFormat="false" ht="15" hidden="false" customHeight="true" outlineLevel="0" collapsed="false">
      <c r="A217" s="52" t="str">
        <f aca="false">'3. Raw Leads'!A217</f>
        <v>L0216</v>
      </c>
      <c r="B217" s="52" t="str">
        <f aca="false">'3. Raw Leads'!C217</f>
        <v>Sabbir Rahman</v>
      </c>
      <c r="C217" s="52" t="str">
        <f aca="false">'3. Raw Leads'!D217</f>
        <v>01648468536</v>
      </c>
      <c r="D217" s="52" t="str">
        <f aca="false">'3. Raw Leads'!I217</f>
        <v>Khilgaon</v>
      </c>
      <c r="E217" s="52" t="str">
        <f aca="false">'3. Raw Leads'!J217</f>
        <v>Aftab Garden Residence</v>
      </c>
      <c r="F217" s="52" t="str">
        <f aca="false">'3. Raw Leads'!K217</f>
        <v>80L–1Cr</v>
      </c>
      <c r="G217" s="54" t="n">
        <f aca="false">'3. Raw Leads'!L217</f>
        <v>8999999</v>
      </c>
      <c r="H217" s="52" t="str">
        <f aca="false">'3. Raw Leads'!R217</f>
        <v>Full (all fields)</v>
      </c>
      <c r="I217" s="57" t="n">
        <f aca="false">'3. Raw Leads'!S217</f>
        <v>0</v>
      </c>
      <c r="J217" s="52" t="n">
        <f aca="false">'3. Raw Leads'!T217</f>
        <v>0</v>
      </c>
      <c r="K217" s="52" t="n">
        <f aca="false">'3. Raw Leads'!U217</f>
        <v>5</v>
      </c>
      <c r="L217" s="52" t="str">
        <f aca="false">'3. Raw Leads'!V217</f>
        <v>Read no reply</v>
      </c>
      <c r="M217" s="52" t="n">
        <f aca="false">'3. Raw Leads'!W217</f>
        <v>1</v>
      </c>
      <c r="N217" s="52" t="str">
        <f aca="false">'3. Raw Leads'!X217</f>
        <v>Not interested</v>
      </c>
      <c r="O217" s="52" t="str">
        <f aca="false">'3. Raw Leads'!N217</f>
        <v>3–6 months</v>
      </c>
      <c r="P217" s="52" t="n">
        <f aca="false">IFERROR(VLOOKUP(F217,'10. Lookups'!$A$3:$B$9,2,FALSE()),5)</f>
        <v>22</v>
      </c>
      <c r="Q217" s="52" t="n">
        <f aca="false">IFERROR(VLOOKUP(D217,'10. Lookups'!$D$3:$E$12,2,FALSE()),3)</f>
        <v>7</v>
      </c>
      <c r="R217" s="52" t="n">
        <f aca="false">IFERROR(VLOOKUP(E217,'10. Lookups'!$G$3:$H$8,2,FALSE()),5)</f>
        <v>15</v>
      </c>
      <c r="S217" s="52" t="n">
        <f aca="false">IFERROR(VLOOKUP(H217,'10. Lookups'!$J$3:$K$6,2,FALSE()),1)+IF(I217&gt;=75,5,IF(I217&gt;=50,3,IF(I217&gt;=25,2,IF(I217&gt;0,1,0))))+MIN(4,J217*2)</f>
        <v>6</v>
      </c>
      <c r="T217" s="52" t="n">
        <f aca="false">IF(K217&lt;=1,5,IF(K217&lt;=3,4,IF(K217&lt;=7,2,IF(K217&lt;=14,1,0))))+IFERROR(VLOOKUP(L217,'10. Lookups'!$M$3:$N$6,2,FALSE()),1)</f>
        <v>5</v>
      </c>
      <c r="U217" s="52" t="n">
        <f aca="false">IFERROR(VLOOKUP(N217,'10. Lookups'!$P$3:$Q$11,2,FALSE()),3)</f>
        <v>1</v>
      </c>
      <c r="V217" s="52" t="n">
        <f aca="false">IFERROR(VLOOKUP(O217,'10. Lookups'!$S$3:$T$7,2,FALSE()),2)</f>
        <v>3</v>
      </c>
      <c r="W217" s="52" t="n">
        <f aca="false">MIN(100,P217+Q217+R217+S217+T217+U217+V217)</f>
        <v>59</v>
      </c>
      <c r="X217" s="58" t="n">
        <f aca="false">W217</f>
        <v>59</v>
      </c>
      <c r="Y217" s="52" t="str">
        <f aca="false">IF(X217&gt;=75,"Hot",IF(X217&gt;=50,"Warm","Cold"))</f>
        <v>Warm</v>
      </c>
      <c r="Z217" s="52" t="str">
        <f aca="false">IF(Y217="Hot","Call within 5 min · senior agent · site-visit slot",IF(Y217="Warm","Call within 24h · WhatsApp drip · price sheet","Retargeting audience · email nurture · skip dial"))</f>
        <v>Call within 24h · WhatsApp drip · price sheet</v>
      </c>
    </row>
    <row r="218" customFormat="false" ht="15" hidden="false" customHeight="true" outlineLevel="0" collapsed="false">
      <c r="A218" s="49" t="str">
        <f aca="false">'3. Raw Leads'!A218</f>
        <v>L0217</v>
      </c>
      <c r="B218" s="49" t="str">
        <f aca="false">'3. Raw Leads'!C218</f>
        <v>Rumman Sheikh</v>
      </c>
      <c r="C218" s="49" t="str">
        <f aca="false">'3. Raw Leads'!D218</f>
        <v>01323246651</v>
      </c>
      <c r="D218" s="49" t="str">
        <f aca="false">'3. Raw Leads'!I218</f>
        <v>Bashundhara R/A</v>
      </c>
      <c r="E218" s="49" t="str">
        <f aca="false">'3. Raw Leads'!J218</f>
        <v>Banasree Bay</v>
      </c>
      <c r="F218" s="49" t="str">
        <f aca="false">'3. Raw Leads'!K218</f>
        <v>Under 60L</v>
      </c>
      <c r="G218" s="51" t="n">
        <f aca="false">'3. Raw Leads'!L218</f>
        <v>4499999</v>
      </c>
      <c r="H218" s="49" t="str">
        <f aca="false">'3. Raw Leads'!R218</f>
        <v>Most (≥75%)</v>
      </c>
      <c r="I218" s="55" t="n">
        <f aca="false">'3. Raw Leads'!S218</f>
        <v>50</v>
      </c>
      <c r="J218" s="49" t="n">
        <f aca="false">'3. Raw Leads'!T218</f>
        <v>1</v>
      </c>
      <c r="K218" s="49" t="n">
        <f aca="false">'3. Raw Leads'!U218</f>
        <v>1</v>
      </c>
      <c r="L218" s="49" t="str">
        <f aca="false">'3. Raw Leads'!V218</f>
        <v>No</v>
      </c>
      <c r="M218" s="49" t="n">
        <f aca="false">'3. Raw Leads'!W218</f>
        <v>2</v>
      </c>
      <c r="N218" s="49" t="str">
        <f aca="false">'3. Raw Leads'!X218</f>
        <v>Needs info – follow up</v>
      </c>
      <c r="O218" s="49" t="str">
        <f aca="false">'3. Raw Leads'!N218</f>
        <v>1–3 months</v>
      </c>
      <c r="P218" s="49" t="n">
        <f aca="false">IFERROR(VLOOKUP(F218,'10. Lookups'!$A$3:$B$9,2,FALSE()),5)</f>
        <v>8</v>
      </c>
      <c r="Q218" s="49" t="n">
        <f aca="false">IFERROR(VLOOKUP(D218,'10. Lookups'!$D$3:$E$12,2,FALSE()),3)</f>
        <v>15</v>
      </c>
      <c r="R218" s="49" t="n">
        <f aca="false">IFERROR(VLOOKUP(E218,'10. Lookups'!$G$3:$H$8,2,FALSE()),5)</f>
        <v>15</v>
      </c>
      <c r="S218" s="49" t="n">
        <f aca="false">IFERROR(VLOOKUP(H218,'10. Lookups'!$J$3:$K$6,2,FALSE()),1)+IF(I218&gt;=75,5,IF(I218&gt;=50,3,IF(I218&gt;=25,2,IF(I218&gt;0,1,0))))+MIN(4,J218*2)</f>
        <v>9</v>
      </c>
      <c r="T218" s="49" t="n">
        <f aca="false">IF(K218&lt;=1,5,IF(K218&lt;=3,4,IF(K218&lt;=7,2,IF(K218&lt;=14,1,0))))+IFERROR(VLOOKUP(L218,'10. Lookups'!$M$3:$N$6,2,FALSE()),1)</f>
        <v>6</v>
      </c>
      <c r="U218" s="49" t="n">
        <f aca="false">IFERROR(VLOOKUP(N218,'10. Lookups'!$P$3:$Q$11,2,FALSE()),3)</f>
        <v>7</v>
      </c>
      <c r="V218" s="49" t="n">
        <f aca="false">IFERROR(VLOOKUP(O218,'10. Lookups'!$S$3:$T$7,2,FALSE()),2)</f>
        <v>4</v>
      </c>
      <c r="W218" s="49" t="n">
        <f aca="false">MIN(100,P218+Q218+R218+S218+T218+U218+V218)</f>
        <v>64</v>
      </c>
      <c r="X218" s="56" t="n">
        <f aca="false">W218</f>
        <v>64</v>
      </c>
      <c r="Y218" s="49" t="str">
        <f aca="false">IF(X218&gt;=75,"Hot",IF(X218&gt;=50,"Warm","Cold"))</f>
        <v>Warm</v>
      </c>
      <c r="Z218" s="49" t="str">
        <f aca="false">IF(Y218="Hot","Call within 5 min · senior agent · site-visit slot",IF(Y218="Warm","Call within 24h · WhatsApp drip · price sheet","Retargeting audience · email nurture · skip dial"))</f>
        <v>Call within 24h · WhatsApp drip · price sheet</v>
      </c>
    </row>
    <row r="219" customFormat="false" ht="15" hidden="false" customHeight="true" outlineLevel="0" collapsed="false">
      <c r="A219" s="52" t="str">
        <f aca="false">'3. Raw Leads'!A219</f>
        <v>L0218</v>
      </c>
      <c r="B219" s="52" t="str">
        <f aca="false">'3. Raw Leads'!C219</f>
        <v>Riaz Chowdhury</v>
      </c>
      <c r="C219" s="52" t="str">
        <f aca="false">'3. Raw Leads'!D219</f>
        <v>01507001594</v>
      </c>
      <c r="D219" s="52" t="str">
        <f aca="false">'3. Raw Leads'!I219</f>
        <v>Aftab Nagar</v>
      </c>
      <c r="E219" s="52" t="str">
        <f aca="false">'3. Raw Leads'!J219</f>
        <v>Mirpur DOHS Premier</v>
      </c>
      <c r="F219" s="52" t="str">
        <f aca="false">'3. Raw Leads'!K219</f>
        <v>1Cr–1.25Cr</v>
      </c>
      <c r="G219" s="54" t="n">
        <f aca="false">'3. Raw Leads'!L219</f>
        <v>11249999</v>
      </c>
      <c r="H219" s="52" t="str">
        <f aca="false">'3. Raw Leads'!R219</f>
        <v>Most (≥75%)</v>
      </c>
      <c r="I219" s="57" t="n">
        <f aca="false">'3. Raw Leads'!S219</f>
        <v>0</v>
      </c>
      <c r="J219" s="52" t="n">
        <f aca="false">'3. Raw Leads'!T219</f>
        <v>0</v>
      </c>
      <c r="K219" s="52" t="n">
        <f aca="false">'3. Raw Leads'!U219</f>
        <v>0</v>
      </c>
      <c r="L219" s="52" t="str">
        <f aca="false">'3. Raw Leads'!V219</f>
        <v>Yes</v>
      </c>
      <c r="M219" s="52" t="n">
        <f aca="false">'3. Raw Leads'!W219</f>
        <v>3</v>
      </c>
      <c r="N219" s="52" t="str">
        <f aca="false">'3. Raw Leads'!X219</f>
        <v>Not picked up</v>
      </c>
      <c r="O219" s="52" t="str">
        <f aca="false">'3. Raw Leads'!N219</f>
        <v>1–3 months</v>
      </c>
      <c r="P219" s="52" t="n">
        <f aca="false">IFERROR(VLOOKUP(F219,'10. Lookups'!$A$3:$B$9,2,FALSE()),5)</f>
        <v>25</v>
      </c>
      <c r="Q219" s="52" t="n">
        <f aca="false">IFERROR(VLOOKUP(D219,'10. Lookups'!$D$3:$E$12,2,FALSE()),3)</f>
        <v>15</v>
      </c>
      <c r="R219" s="52" t="n">
        <f aca="false">IFERROR(VLOOKUP(E219,'10. Lookups'!$G$3:$H$8,2,FALSE()),5)</f>
        <v>15</v>
      </c>
      <c r="S219" s="52" t="n">
        <f aca="false">IFERROR(VLOOKUP(H219,'10. Lookups'!$J$3:$K$6,2,FALSE()),1)+IF(I219&gt;=75,5,IF(I219&gt;=50,3,IF(I219&gt;=25,2,IF(I219&gt;0,1,0))))+MIN(4,J219*2)</f>
        <v>4</v>
      </c>
      <c r="T219" s="52" t="n">
        <f aca="false">IF(K219&lt;=1,5,IF(K219&lt;=3,4,IF(K219&lt;=7,2,IF(K219&lt;=14,1,0))))+IFERROR(VLOOKUP(L219,'10. Lookups'!$M$3:$N$6,2,FALSE()),1)</f>
        <v>10</v>
      </c>
      <c r="U219" s="52" t="n">
        <f aca="false">IFERROR(VLOOKUP(N219,'10. Lookups'!$P$3:$Q$11,2,FALSE()),3)</f>
        <v>3</v>
      </c>
      <c r="V219" s="52" t="n">
        <f aca="false">IFERROR(VLOOKUP(O219,'10. Lookups'!$S$3:$T$7,2,FALSE()),2)</f>
        <v>4</v>
      </c>
      <c r="W219" s="52" t="n">
        <f aca="false">MIN(100,P219+Q219+R219+S219+T219+U219+V219)</f>
        <v>76</v>
      </c>
      <c r="X219" s="58" t="n">
        <f aca="false">W219</f>
        <v>76</v>
      </c>
      <c r="Y219" s="52" t="str">
        <f aca="false">IF(X219&gt;=75,"Hot",IF(X219&gt;=50,"Warm","Cold"))</f>
        <v>Hot</v>
      </c>
      <c r="Z219" s="52" t="str">
        <f aca="false">IF(Y219="Hot","Call within 5 min · senior agent · site-visit slot",IF(Y219="Warm","Call within 24h · WhatsApp drip · price sheet","Retargeting audience · email nurture · skip dial"))</f>
        <v>Call within 5 min · senior agent · site-visit slot</v>
      </c>
    </row>
    <row r="220" customFormat="false" ht="15" hidden="false" customHeight="true" outlineLevel="0" collapsed="false">
      <c r="A220" s="49" t="str">
        <f aca="false">'3. Raw Leads'!A220</f>
        <v>L0219</v>
      </c>
      <c r="B220" s="49" t="str">
        <f aca="false">'3. Raw Leads'!C220</f>
        <v>Nusrat Siddique</v>
      </c>
      <c r="C220" s="49" t="str">
        <f aca="false">'3. Raw Leads'!D220</f>
        <v>01636321234</v>
      </c>
      <c r="D220" s="49" t="str">
        <f aca="false">'3. Raw Leads'!I220</f>
        <v>Outside Dhaka</v>
      </c>
      <c r="E220" s="49" t="str">
        <f aca="false">'3. Raw Leads'!J220</f>
        <v>Skyline Heights – Bashundhara</v>
      </c>
      <c r="F220" s="49" t="str">
        <f aca="false">'3. Raw Leads'!K220</f>
        <v>1Cr–1.25Cr</v>
      </c>
      <c r="G220" s="51" t="n">
        <f aca="false">'3. Raw Leads'!L220</f>
        <v>11249999</v>
      </c>
      <c r="H220" s="49" t="str">
        <f aca="false">'3. Raw Leads'!R220</f>
        <v>Full (all fields)</v>
      </c>
      <c r="I220" s="55" t="n">
        <f aca="false">'3. Raw Leads'!S220</f>
        <v>95</v>
      </c>
      <c r="J220" s="49" t="n">
        <f aca="false">'3. Raw Leads'!T220</f>
        <v>0</v>
      </c>
      <c r="K220" s="49" t="n">
        <f aca="false">'3. Raw Leads'!U220</f>
        <v>0</v>
      </c>
      <c r="L220" s="49" t="str">
        <f aca="false">'3. Raw Leads'!V220</f>
        <v>No</v>
      </c>
      <c r="M220" s="49" t="n">
        <f aca="false">'3. Raw Leads'!W220</f>
        <v>1</v>
      </c>
      <c r="N220" s="49" t="str">
        <f aca="false">'3. Raw Leads'!X220</f>
        <v>Not picked up</v>
      </c>
      <c r="O220" s="49" t="str">
        <f aca="false">'3. Raw Leads'!N220</f>
        <v>Just exploring</v>
      </c>
      <c r="P220" s="49" t="n">
        <f aca="false">IFERROR(VLOOKUP(F220,'10. Lookups'!$A$3:$B$9,2,FALSE()),5)</f>
        <v>25</v>
      </c>
      <c r="Q220" s="49" t="n">
        <f aca="false">IFERROR(VLOOKUP(D220,'10. Lookups'!$D$3:$E$12,2,FALSE()),3)</f>
        <v>3</v>
      </c>
      <c r="R220" s="49" t="n">
        <f aca="false">IFERROR(VLOOKUP(E220,'10. Lookups'!$G$3:$H$8,2,FALSE()),5)</f>
        <v>15</v>
      </c>
      <c r="S220" s="49" t="n">
        <f aca="false">IFERROR(VLOOKUP(H220,'10. Lookups'!$J$3:$K$6,2,FALSE()),1)+IF(I220&gt;=75,5,IF(I220&gt;=50,3,IF(I220&gt;=25,2,IF(I220&gt;0,1,0))))+MIN(4,J220*2)</f>
        <v>11</v>
      </c>
      <c r="T220" s="49" t="n">
        <f aca="false">IF(K220&lt;=1,5,IF(K220&lt;=3,4,IF(K220&lt;=7,2,IF(K220&lt;=14,1,0))))+IFERROR(VLOOKUP(L220,'10. Lookups'!$M$3:$N$6,2,FALSE()),1)</f>
        <v>6</v>
      </c>
      <c r="U220" s="49" t="n">
        <f aca="false">IFERROR(VLOOKUP(N220,'10. Lookups'!$P$3:$Q$11,2,FALSE()),3)</f>
        <v>3</v>
      </c>
      <c r="V220" s="49" t="n">
        <f aca="false">IFERROR(VLOOKUP(O220,'10. Lookups'!$S$3:$T$7,2,FALSE()),2)</f>
        <v>1</v>
      </c>
      <c r="W220" s="49" t="n">
        <f aca="false">MIN(100,P220+Q220+R220+S220+T220+U220+V220)</f>
        <v>64</v>
      </c>
      <c r="X220" s="56" t="n">
        <f aca="false">W220</f>
        <v>64</v>
      </c>
      <c r="Y220" s="49" t="str">
        <f aca="false">IF(X220&gt;=75,"Hot",IF(X220&gt;=50,"Warm","Cold"))</f>
        <v>Warm</v>
      </c>
      <c r="Z220" s="49" t="str">
        <f aca="false">IF(Y220="Hot","Call within 5 min · senior agent · site-visit slot",IF(Y220="Warm","Call within 24h · WhatsApp drip · price sheet","Retargeting audience · email nurture · skip dial"))</f>
        <v>Call within 24h · WhatsApp drip · price sheet</v>
      </c>
    </row>
    <row r="221" customFormat="false" ht="15" hidden="false" customHeight="true" outlineLevel="0" collapsed="false">
      <c r="A221" s="52" t="str">
        <f aca="false">'3. Raw Leads'!A221</f>
        <v>L0220</v>
      </c>
      <c r="B221" s="52" t="str">
        <f aca="false">'3. Raw Leads'!C221</f>
        <v>Sabbir Sheikh</v>
      </c>
      <c r="C221" s="52" t="str">
        <f aca="false">'3. Raw Leads'!D221</f>
        <v>01634864518</v>
      </c>
      <c r="D221" s="52" t="str">
        <f aca="false">'3. Raw Leads'!I221</f>
        <v>Mirpur DOHS</v>
      </c>
      <c r="E221" s="52" t="str">
        <f aca="false">'3. Raw Leads'!J221</f>
        <v>Aftab Garden Residence</v>
      </c>
      <c r="F221" s="52" t="str">
        <f aca="false">'3. Raw Leads'!K221</f>
        <v>Above 1.5Cr</v>
      </c>
      <c r="G221" s="54" t="n">
        <f aca="false">'3. Raw Leads'!L221</f>
        <v>20000000</v>
      </c>
      <c r="H221" s="52" t="str">
        <f aca="false">'3. Raw Leads'!R221</f>
        <v>Partial (50–75%)</v>
      </c>
      <c r="I221" s="57" t="n">
        <f aca="false">'3. Raw Leads'!S221</f>
        <v>0</v>
      </c>
      <c r="J221" s="52" t="n">
        <f aca="false">'3. Raw Leads'!T221</f>
        <v>3</v>
      </c>
      <c r="K221" s="52" t="n">
        <f aca="false">'3. Raw Leads'!U221</f>
        <v>2</v>
      </c>
      <c r="L221" s="52" t="str">
        <f aca="false">'3. Raw Leads'!V221</f>
        <v>No</v>
      </c>
      <c r="M221" s="52" t="n">
        <f aca="false">'3. Raw Leads'!W221</f>
        <v>3</v>
      </c>
      <c r="N221" s="52" t="str">
        <f aca="false">'3. Raw Leads'!X221</f>
        <v>Out of budget</v>
      </c>
      <c r="O221" s="52" t="str">
        <f aca="false">'3. Raw Leads'!N221</f>
        <v>Just exploring</v>
      </c>
      <c r="P221" s="52" t="n">
        <f aca="false">IFERROR(VLOOKUP(F221,'10. Lookups'!$A$3:$B$9,2,FALSE()),5)</f>
        <v>15</v>
      </c>
      <c r="Q221" s="52" t="n">
        <f aca="false">IFERROR(VLOOKUP(D221,'10. Lookups'!$D$3:$E$12,2,FALSE()),3)</f>
        <v>15</v>
      </c>
      <c r="R221" s="52" t="n">
        <f aca="false">IFERROR(VLOOKUP(E221,'10. Lookups'!$G$3:$H$8,2,FALSE()),5)</f>
        <v>15</v>
      </c>
      <c r="S221" s="52" t="n">
        <f aca="false">IFERROR(VLOOKUP(H221,'10. Lookups'!$J$3:$K$6,2,FALSE()),1)+IF(I221&gt;=75,5,IF(I221&gt;=50,3,IF(I221&gt;=25,2,IF(I221&gt;0,1,0))))+MIN(4,J221*2)</f>
        <v>6</v>
      </c>
      <c r="T221" s="52" t="n">
        <f aca="false">IF(K221&lt;=1,5,IF(K221&lt;=3,4,IF(K221&lt;=7,2,IF(K221&lt;=14,1,0))))+IFERROR(VLOOKUP(L221,'10. Lookups'!$M$3:$N$6,2,FALSE()),1)</f>
        <v>5</v>
      </c>
      <c r="U221" s="52" t="n">
        <f aca="false">IFERROR(VLOOKUP(N221,'10. Lookups'!$P$3:$Q$11,2,FALSE()),3)</f>
        <v>2</v>
      </c>
      <c r="V221" s="52" t="n">
        <f aca="false">IFERROR(VLOOKUP(O221,'10. Lookups'!$S$3:$T$7,2,FALSE()),2)</f>
        <v>1</v>
      </c>
      <c r="W221" s="52" t="n">
        <f aca="false">MIN(100,P221+Q221+R221+S221+T221+U221+V221)</f>
        <v>59</v>
      </c>
      <c r="X221" s="58" t="n">
        <f aca="false">W221</f>
        <v>59</v>
      </c>
      <c r="Y221" s="52" t="str">
        <f aca="false">IF(X221&gt;=75,"Hot",IF(X221&gt;=50,"Warm","Cold"))</f>
        <v>Warm</v>
      </c>
      <c r="Z221" s="52" t="str">
        <f aca="false">IF(Y221="Hot","Call within 5 min · senior agent · site-visit slot",IF(Y221="Warm","Call within 24h · WhatsApp drip · price sheet","Retargeting audience · email nurture · skip dial"))</f>
        <v>Call within 24h · WhatsApp drip · price sheet</v>
      </c>
    </row>
    <row r="222" customFormat="false" ht="15" hidden="false" customHeight="true" outlineLevel="0" collapsed="false">
      <c r="A222" s="49" t="str">
        <f aca="false">'3. Raw Leads'!A222</f>
        <v>L0221</v>
      </c>
      <c r="B222" s="49" t="str">
        <f aca="false">'3. Raw Leads'!C222</f>
        <v>Asif Mahmud</v>
      </c>
      <c r="C222" s="49" t="str">
        <f aca="false">'3. Raw Leads'!D222</f>
        <v>01561248156</v>
      </c>
      <c r="D222" s="49" t="str">
        <f aca="false">'3. Raw Leads'!I222</f>
        <v>Aftab Nagar</v>
      </c>
      <c r="E222" s="49" t="str">
        <f aca="false">'3. Raw Leads'!J222</f>
        <v>Banasree Bay</v>
      </c>
      <c r="F222" s="49" t="str">
        <f aca="false">'3. Raw Leads'!K222</f>
        <v>Above 1.5Cr</v>
      </c>
      <c r="G222" s="51" t="n">
        <f aca="false">'3. Raw Leads'!L222</f>
        <v>20000000</v>
      </c>
      <c r="H222" s="49" t="str">
        <f aca="false">'3. Raw Leads'!R222</f>
        <v>Partial (50–75%)</v>
      </c>
      <c r="I222" s="55" t="n">
        <f aca="false">'3. Raw Leads'!S222</f>
        <v>0</v>
      </c>
      <c r="J222" s="49" t="n">
        <f aca="false">'3. Raw Leads'!T222</f>
        <v>0</v>
      </c>
      <c r="K222" s="49" t="n">
        <f aca="false">'3. Raw Leads'!U222</f>
        <v>5</v>
      </c>
      <c r="L222" s="49" t="str">
        <f aca="false">'3. Raw Leads'!V222</f>
        <v>Read no reply</v>
      </c>
      <c r="M222" s="49" t="n">
        <f aca="false">'3. Raw Leads'!W222</f>
        <v>3</v>
      </c>
      <c r="N222" s="49" t="str">
        <f aca="false">'3. Raw Leads'!X222</f>
        <v>Out of budget</v>
      </c>
      <c r="O222" s="49" t="str">
        <f aca="false">'3. Raw Leads'!N222</f>
        <v>1–3 months</v>
      </c>
      <c r="P222" s="49" t="n">
        <f aca="false">IFERROR(VLOOKUP(F222,'10. Lookups'!$A$3:$B$9,2,FALSE()),5)</f>
        <v>15</v>
      </c>
      <c r="Q222" s="49" t="n">
        <f aca="false">IFERROR(VLOOKUP(D222,'10. Lookups'!$D$3:$E$12,2,FALSE()),3)</f>
        <v>15</v>
      </c>
      <c r="R222" s="49" t="n">
        <f aca="false">IFERROR(VLOOKUP(E222,'10. Lookups'!$G$3:$H$8,2,FALSE()),5)</f>
        <v>15</v>
      </c>
      <c r="S222" s="49" t="n">
        <f aca="false">IFERROR(VLOOKUP(H222,'10. Lookups'!$J$3:$K$6,2,FALSE()),1)+IF(I222&gt;=75,5,IF(I222&gt;=50,3,IF(I222&gt;=25,2,IF(I222&gt;0,1,0))))+MIN(4,J222*2)</f>
        <v>2</v>
      </c>
      <c r="T222" s="49" t="n">
        <f aca="false">IF(K222&lt;=1,5,IF(K222&lt;=3,4,IF(K222&lt;=7,2,IF(K222&lt;=14,1,0))))+IFERROR(VLOOKUP(L222,'10. Lookups'!$M$3:$N$6,2,FALSE()),1)</f>
        <v>5</v>
      </c>
      <c r="U222" s="49" t="n">
        <f aca="false">IFERROR(VLOOKUP(N222,'10. Lookups'!$P$3:$Q$11,2,FALSE()),3)</f>
        <v>2</v>
      </c>
      <c r="V222" s="49" t="n">
        <f aca="false">IFERROR(VLOOKUP(O222,'10. Lookups'!$S$3:$T$7,2,FALSE()),2)</f>
        <v>4</v>
      </c>
      <c r="W222" s="49" t="n">
        <f aca="false">MIN(100,P222+Q222+R222+S222+T222+U222+V222)</f>
        <v>58</v>
      </c>
      <c r="X222" s="56" t="n">
        <f aca="false">W222</f>
        <v>58</v>
      </c>
      <c r="Y222" s="49" t="str">
        <f aca="false">IF(X222&gt;=75,"Hot",IF(X222&gt;=50,"Warm","Cold"))</f>
        <v>Warm</v>
      </c>
      <c r="Z222" s="49" t="str">
        <f aca="false">IF(Y222="Hot","Call within 5 min · senior agent · site-visit slot",IF(Y222="Warm","Call within 24h · WhatsApp drip · price sheet","Retargeting audience · email nurture · skip dial"))</f>
        <v>Call within 24h · WhatsApp drip · price sheet</v>
      </c>
    </row>
    <row r="223" customFormat="false" ht="15" hidden="false" customHeight="true" outlineLevel="0" collapsed="false">
      <c r="A223" s="52" t="str">
        <f aca="false">'3. Raw Leads'!A223</f>
        <v>L0222</v>
      </c>
      <c r="B223" s="52" t="str">
        <f aca="false">'3. Raw Leads'!C223</f>
        <v>Rifat Ahmed</v>
      </c>
      <c r="C223" s="52" t="str">
        <f aca="false">'3. Raw Leads'!D223</f>
        <v>01372429543</v>
      </c>
      <c r="D223" s="52" t="str">
        <f aca="false">'3. Raw Leads'!I223</f>
        <v>Mohammadpur</v>
      </c>
      <c r="E223" s="52" t="str">
        <f aca="false">'3. Raw Leads'!J223</f>
        <v>Aftab Garden Residence</v>
      </c>
      <c r="F223" s="52" t="str">
        <f aca="false">'3. Raw Leads'!K223</f>
        <v>1Cr–1.25Cr</v>
      </c>
      <c r="G223" s="54" t="n">
        <f aca="false">'3. Raw Leads'!L223</f>
        <v>11249999</v>
      </c>
      <c r="H223" s="52" t="str">
        <f aca="false">'3. Raw Leads'!R223</f>
        <v>Full (all fields)</v>
      </c>
      <c r="I223" s="57" t="n">
        <f aca="false">'3. Raw Leads'!S223</f>
        <v>75</v>
      </c>
      <c r="J223" s="52" t="n">
        <f aca="false">'3. Raw Leads'!T223</f>
        <v>1</v>
      </c>
      <c r="K223" s="52" t="n">
        <f aca="false">'3. Raw Leads'!U223</f>
        <v>3</v>
      </c>
      <c r="L223" s="52" t="str">
        <f aca="false">'3. Raw Leads'!V223</f>
        <v>Yes</v>
      </c>
      <c r="M223" s="52" t="n">
        <f aca="false">'3. Raw Leads'!W223</f>
        <v>2</v>
      </c>
      <c r="N223" s="52" t="str">
        <f aca="false">'3. Raw Leads'!X223</f>
        <v>Needs info – follow up</v>
      </c>
      <c r="O223" s="52" t="str">
        <f aca="false">'3. Raw Leads'!N223</f>
        <v>Within 1 month</v>
      </c>
      <c r="P223" s="52" t="n">
        <f aca="false">IFERROR(VLOOKUP(F223,'10. Lookups'!$A$3:$B$9,2,FALSE()),5)</f>
        <v>25</v>
      </c>
      <c r="Q223" s="52" t="n">
        <f aca="false">IFERROR(VLOOKUP(D223,'10. Lookups'!$D$3:$E$12,2,FALSE()),3)</f>
        <v>8</v>
      </c>
      <c r="R223" s="52" t="n">
        <f aca="false">IFERROR(VLOOKUP(E223,'10. Lookups'!$G$3:$H$8,2,FALSE()),5)</f>
        <v>15</v>
      </c>
      <c r="S223" s="52" t="n">
        <f aca="false">IFERROR(VLOOKUP(H223,'10. Lookups'!$J$3:$K$6,2,FALSE()),1)+IF(I223&gt;=75,5,IF(I223&gt;=50,3,IF(I223&gt;=25,2,IF(I223&gt;0,1,0))))+MIN(4,J223*2)</f>
        <v>13</v>
      </c>
      <c r="T223" s="52" t="n">
        <f aca="false">IF(K223&lt;=1,5,IF(K223&lt;=3,4,IF(K223&lt;=7,2,IF(K223&lt;=14,1,0))))+IFERROR(VLOOKUP(L223,'10. Lookups'!$M$3:$N$6,2,FALSE()),1)</f>
        <v>9</v>
      </c>
      <c r="U223" s="52" t="n">
        <f aca="false">IFERROR(VLOOKUP(N223,'10. Lookups'!$P$3:$Q$11,2,FALSE()),3)</f>
        <v>7</v>
      </c>
      <c r="V223" s="52" t="n">
        <f aca="false">IFERROR(VLOOKUP(O223,'10. Lookups'!$S$3:$T$7,2,FALSE()),2)</f>
        <v>5</v>
      </c>
      <c r="W223" s="52" t="n">
        <f aca="false">MIN(100,P223+Q223+R223+S223+T223+U223+V223)</f>
        <v>82</v>
      </c>
      <c r="X223" s="58" t="n">
        <f aca="false">W223</f>
        <v>82</v>
      </c>
      <c r="Y223" s="52" t="str">
        <f aca="false">IF(X223&gt;=75,"Hot",IF(X223&gt;=50,"Warm","Cold"))</f>
        <v>Hot</v>
      </c>
      <c r="Z223" s="52" t="str">
        <f aca="false">IF(Y223="Hot","Call within 5 min · senior agent · site-visit slot",IF(Y223="Warm","Call within 24h · WhatsApp drip · price sheet","Retargeting audience · email nurture · skip dial"))</f>
        <v>Call within 5 min · senior agent · site-visit slot</v>
      </c>
    </row>
    <row r="224" customFormat="false" ht="15" hidden="false" customHeight="true" outlineLevel="0" collapsed="false">
      <c r="A224" s="49" t="str">
        <f aca="false">'3. Raw Leads'!A224</f>
        <v>L0223</v>
      </c>
      <c r="B224" s="49" t="str">
        <f aca="false">'3. Raw Leads'!C224</f>
        <v>Asif Akond</v>
      </c>
      <c r="C224" s="49" t="str">
        <f aca="false">'3. Raw Leads'!D224</f>
        <v>01467713334</v>
      </c>
      <c r="D224" s="49" t="str">
        <f aca="false">'3. Raw Leads'!I224</f>
        <v>Aftab Nagar</v>
      </c>
      <c r="E224" s="49" t="str">
        <f aca="false">'3. Raw Leads'!J224</f>
        <v>Generic / Not Sure</v>
      </c>
      <c r="F224" s="49" t="str">
        <f aca="false">'3. Raw Leads'!K224</f>
        <v>Above 1.5Cr</v>
      </c>
      <c r="G224" s="51" t="n">
        <f aca="false">'3. Raw Leads'!L224</f>
        <v>20000000</v>
      </c>
      <c r="H224" s="49" t="str">
        <f aca="false">'3. Raw Leads'!R224</f>
        <v>Most (≥75%)</v>
      </c>
      <c r="I224" s="55" t="n">
        <f aca="false">'3. Raw Leads'!S224</f>
        <v>25</v>
      </c>
      <c r="J224" s="49" t="n">
        <f aca="false">'3. Raw Leads'!T224</f>
        <v>0</v>
      </c>
      <c r="K224" s="49" t="n">
        <f aca="false">'3. Raw Leads'!U224</f>
        <v>0</v>
      </c>
      <c r="L224" s="49" t="str">
        <f aca="false">'3. Raw Leads'!V224</f>
        <v>Read no reply</v>
      </c>
      <c r="M224" s="49" t="n">
        <f aca="false">'3. Raw Leads'!W224</f>
        <v>5</v>
      </c>
      <c r="N224" s="49" t="str">
        <f aca="false">'3. Raw Leads'!X224</f>
        <v>Hot – callback scheduled</v>
      </c>
      <c r="O224" s="49" t="str">
        <f aca="false">'3. Raw Leads'!N224</f>
        <v>Just exploring</v>
      </c>
      <c r="P224" s="49" t="n">
        <f aca="false">IFERROR(VLOOKUP(F224,'10. Lookups'!$A$3:$B$9,2,FALSE()),5)</f>
        <v>15</v>
      </c>
      <c r="Q224" s="49" t="n">
        <f aca="false">IFERROR(VLOOKUP(D224,'10. Lookups'!$D$3:$E$12,2,FALSE()),3)</f>
        <v>15</v>
      </c>
      <c r="R224" s="49" t="n">
        <f aca="false">IFERROR(VLOOKUP(E224,'10. Lookups'!$G$3:$H$8,2,FALSE()),5)</f>
        <v>5</v>
      </c>
      <c r="S224" s="49" t="n">
        <f aca="false">IFERROR(VLOOKUP(H224,'10. Lookups'!$J$3:$K$6,2,FALSE()),1)+IF(I224&gt;=75,5,IF(I224&gt;=50,3,IF(I224&gt;=25,2,IF(I224&gt;0,1,0))))+MIN(4,J224*2)</f>
        <v>6</v>
      </c>
      <c r="T224" s="49" t="n">
        <f aca="false">IF(K224&lt;=1,5,IF(K224&lt;=3,4,IF(K224&lt;=7,2,IF(K224&lt;=14,1,0))))+IFERROR(VLOOKUP(L224,'10. Lookups'!$M$3:$N$6,2,FALSE()),1)</f>
        <v>8</v>
      </c>
      <c r="U224" s="49" t="n">
        <f aca="false">IFERROR(VLOOKUP(N224,'10. Lookups'!$P$3:$Q$11,2,FALSE()),3)</f>
        <v>13</v>
      </c>
      <c r="V224" s="49" t="n">
        <f aca="false">IFERROR(VLOOKUP(O224,'10. Lookups'!$S$3:$T$7,2,FALSE()),2)</f>
        <v>1</v>
      </c>
      <c r="W224" s="49" t="n">
        <f aca="false">MIN(100,P224+Q224+R224+S224+T224+U224+V224)</f>
        <v>63</v>
      </c>
      <c r="X224" s="56" t="n">
        <f aca="false">W224</f>
        <v>63</v>
      </c>
      <c r="Y224" s="49" t="str">
        <f aca="false">IF(X224&gt;=75,"Hot",IF(X224&gt;=50,"Warm","Cold"))</f>
        <v>Warm</v>
      </c>
      <c r="Z224" s="49" t="str">
        <f aca="false">IF(Y224="Hot","Call within 5 min · senior agent · site-visit slot",IF(Y224="Warm","Call within 24h · WhatsApp drip · price sheet","Retargeting audience · email nurture · skip dial"))</f>
        <v>Call within 24h · WhatsApp drip · price sheet</v>
      </c>
    </row>
    <row r="225" customFormat="false" ht="15" hidden="false" customHeight="true" outlineLevel="0" collapsed="false">
      <c r="A225" s="52" t="str">
        <f aca="false">'3. Raw Leads'!A225</f>
        <v>L0224</v>
      </c>
      <c r="B225" s="52" t="str">
        <f aca="false">'3. Raw Leads'!C225</f>
        <v>Polash Hasan</v>
      </c>
      <c r="C225" s="52" t="str">
        <f aca="false">'3. Raw Leads'!D225</f>
        <v>01336694118</v>
      </c>
      <c r="D225" s="52" t="str">
        <f aca="false">'3. Raw Leads'!I225</f>
        <v>Uttara</v>
      </c>
      <c r="E225" s="52" t="str">
        <f aca="false">'3. Raw Leads'!J225</f>
        <v>Aftab Garden Residence</v>
      </c>
      <c r="F225" s="52" t="str">
        <f aca="false">'3. Raw Leads'!K225</f>
        <v>Not disclosed</v>
      </c>
      <c r="G225" s="54" t="n">
        <f aca="false">'3. Raw Leads'!L225</f>
        <v>0</v>
      </c>
      <c r="H225" s="52" t="str">
        <f aca="false">'3. Raw Leads'!R225</f>
        <v>Minimal (&lt;50%)</v>
      </c>
      <c r="I225" s="57" t="n">
        <f aca="false">'3. Raw Leads'!S225</f>
        <v>0</v>
      </c>
      <c r="J225" s="52" t="n">
        <f aca="false">'3. Raw Leads'!T225</f>
        <v>1</v>
      </c>
      <c r="K225" s="52" t="n">
        <f aca="false">'3. Raw Leads'!U225</f>
        <v>1</v>
      </c>
      <c r="L225" s="52" t="str">
        <f aca="false">'3. Raw Leads'!V225</f>
        <v>Yes</v>
      </c>
      <c r="M225" s="52" t="n">
        <f aca="false">'3. Raw Leads'!W225</f>
        <v>1</v>
      </c>
      <c r="N225" s="52" t="str">
        <f aca="false">'3. Raw Leads'!X225</f>
        <v>Needs info – follow up</v>
      </c>
      <c r="O225" s="52" t="str">
        <f aca="false">'3. Raw Leads'!N225</f>
        <v>3–6 months</v>
      </c>
      <c r="P225" s="52" t="n">
        <f aca="false">IFERROR(VLOOKUP(F225,'10. Lookups'!$A$3:$B$9,2,FALSE()),5)</f>
        <v>5</v>
      </c>
      <c r="Q225" s="52" t="n">
        <f aca="false">IFERROR(VLOOKUP(D225,'10. Lookups'!$D$3:$E$12,2,FALSE()),3)</f>
        <v>15</v>
      </c>
      <c r="R225" s="52" t="n">
        <f aca="false">IFERROR(VLOOKUP(E225,'10. Lookups'!$G$3:$H$8,2,FALSE()),5)</f>
        <v>15</v>
      </c>
      <c r="S225" s="52" t="n">
        <f aca="false">IFERROR(VLOOKUP(H225,'10. Lookups'!$J$3:$K$6,2,FALSE()),1)+IF(I225&gt;=75,5,IF(I225&gt;=50,3,IF(I225&gt;=25,2,IF(I225&gt;0,1,0))))+MIN(4,J225*2)</f>
        <v>3</v>
      </c>
      <c r="T225" s="52" t="n">
        <f aca="false">IF(K225&lt;=1,5,IF(K225&lt;=3,4,IF(K225&lt;=7,2,IF(K225&lt;=14,1,0))))+IFERROR(VLOOKUP(L225,'10. Lookups'!$M$3:$N$6,2,FALSE()),1)</f>
        <v>10</v>
      </c>
      <c r="U225" s="52" t="n">
        <f aca="false">IFERROR(VLOOKUP(N225,'10. Lookups'!$P$3:$Q$11,2,FALSE()),3)</f>
        <v>7</v>
      </c>
      <c r="V225" s="52" t="n">
        <f aca="false">IFERROR(VLOOKUP(O225,'10. Lookups'!$S$3:$T$7,2,FALSE()),2)</f>
        <v>3</v>
      </c>
      <c r="W225" s="52" t="n">
        <f aca="false">MIN(100,P225+Q225+R225+S225+T225+U225+V225)</f>
        <v>58</v>
      </c>
      <c r="X225" s="58" t="n">
        <f aca="false">W225</f>
        <v>58</v>
      </c>
      <c r="Y225" s="52" t="str">
        <f aca="false">IF(X225&gt;=75,"Hot",IF(X225&gt;=50,"Warm","Cold"))</f>
        <v>Warm</v>
      </c>
      <c r="Z225" s="52" t="str">
        <f aca="false">IF(Y225="Hot","Call within 5 min · senior agent · site-visit slot",IF(Y225="Warm","Call within 24h · WhatsApp drip · price sheet","Retargeting audience · email nurture · skip dial"))</f>
        <v>Call within 24h · WhatsApp drip · price sheet</v>
      </c>
    </row>
    <row r="226" customFormat="false" ht="15" hidden="false" customHeight="true" outlineLevel="0" collapsed="false">
      <c r="A226" s="49" t="str">
        <f aca="false">'3. Raw Leads'!A226</f>
        <v>L0225</v>
      </c>
      <c r="B226" s="49" t="str">
        <f aca="false">'3. Raw Leads'!C226</f>
        <v>Rashed Mollah</v>
      </c>
      <c r="C226" s="49" t="str">
        <f aca="false">'3. Raw Leads'!D226</f>
        <v>01321586241</v>
      </c>
      <c r="D226" s="49" t="str">
        <f aca="false">'3. Raw Leads'!I226</f>
        <v>Outside Dhaka</v>
      </c>
      <c r="E226" s="49" t="str">
        <f aca="false">'3. Raw Leads'!J226</f>
        <v>Generic / Not Sure</v>
      </c>
      <c r="F226" s="49" t="str">
        <f aca="false">'3. Raw Leads'!K226</f>
        <v>Above 1.5Cr</v>
      </c>
      <c r="G226" s="51" t="n">
        <f aca="false">'3. Raw Leads'!L226</f>
        <v>20000000</v>
      </c>
      <c r="H226" s="49" t="str">
        <f aca="false">'3. Raw Leads'!R226</f>
        <v>Most (≥75%)</v>
      </c>
      <c r="I226" s="55" t="n">
        <f aca="false">'3. Raw Leads'!S226</f>
        <v>100</v>
      </c>
      <c r="J226" s="49" t="n">
        <f aca="false">'3. Raw Leads'!T226</f>
        <v>1</v>
      </c>
      <c r="K226" s="49" t="n">
        <f aca="false">'3. Raw Leads'!U226</f>
        <v>2</v>
      </c>
      <c r="L226" s="49" t="str">
        <f aca="false">'3. Raw Leads'!V226</f>
        <v>Yes</v>
      </c>
      <c r="M226" s="49" t="n">
        <f aca="false">'3. Raw Leads'!W226</f>
        <v>2</v>
      </c>
      <c r="N226" s="49" t="str">
        <f aca="false">'3. Raw Leads'!X226</f>
        <v>Out of budget</v>
      </c>
      <c r="O226" s="49" t="str">
        <f aca="false">'3. Raw Leads'!N226</f>
        <v>Within 1 month</v>
      </c>
      <c r="P226" s="49" t="n">
        <f aca="false">IFERROR(VLOOKUP(F226,'10. Lookups'!$A$3:$B$9,2,FALSE()),5)</f>
        <v>15</v>
      </c>
      <c r="Q226" s="49" t="n">
        <f aca="false">IFERROR(VLOOKUP(D226,'10. Lookups'!$D$3:$E$12,2,FALSE()),3)</f>
        <v>3</v>
      </c>
      <c r="R226" s="49" t="n">
        <f aca="false">IFERROR(VLOOKUP(E226,'10. Lookups'!$G$3:$H$8,2,FALSE()),5)</f>
        <v>5</v>
      </c>
      <c r="S226" s="49" t="n">
        <f aca="false">IFERROR(VLOOKUP(H226,'10. Lookups'!$J$3:$K$6,2,FALSE()),1)+IF(I226&gt;=75,5,IF(I226&gt;=50,3,IF(I226&gt;=25,2,IF(I226&gt;0,1,0))))+MIN(4,J226*2)</f>
        <v>11</v>
      </c>
      <c r="T226" s="49" t="n">
        <f aca="false">IF(K226&lt;=1,5,IF(K226&lt;=3,4,IF(K226&lt;=7,2,IF(K226&lt;=14,1,0))))+IFERROR(VLOOKUP(L226,'10. Lookups'!$M$3:$N$6,2,FALSE()),1)</f>
        <v>9</v>
      </c>
      <c r="U226" s="49" t="n">
        <f aca="false">IFERROR(VLOOKUP(N226,'10. Lookups'!$P$3:$Q$11,2,FALSE()),3)</f>
        <v>2</v>
      </c>
      <c r="V226" s="49" t="n">
        <f aca="false">IFERROR(VLOOKUP(O226,'10. Lookups'!$S$3:$T$7,2,FALSE()),2)</f>
        <v>5</v>
      </c>
      <c r="W226" s="49" t="n">
        <f aca="false">MIN(100,P226+Q226+R226+S226+T226+U226+V226)</f>
        <v>50</v>
      </c>
      <c r="X226" s="56" t="n">
        <f aca="false">W226</f>
        <v>50</v>
      </c>
      <c r="Y226" s="49" t="str">
        <f aca="false">IF(X226&gt;=75,"Hot",IF(X226&gt;=50,"Warm","Cold"))</f>
        <v>Warm</v>
      </c>
      <c r="Z226" s="49" t="str">
        <f aca="false">IF(Y226="Hot","Call within 5 min · senior agent · site-visit slot",IF(Y226="Warm","Call within 24h · WhatsApp drip · price sheet","Retargeting audience · email nurture · skip dial"))</f>
        <v>Call within 24h · WhatsApp drip · price sheet</v>
      </c>
    </row>
    <row r="227" customFormat="false" ht="15" hidden="false" customHeight="true" outlineLevel="0" collapsed="false">
      <c r="A227" s="52" t="str">
        <f aca="false">'3. Raw Leads'!A227</f>
        <v>L0226</v>
      </c>
      <c r="B227" s="52" t="str">
        <f aca="false">'3. Raw Leads'!C227</f>
        <v>Mizan Mahmud</v>
      </c>
      <c r="C227" s="52" t="str">
        <f aca="false">'3. Raw Leads'!D227</f>
        <v>01732074276</v>
      </c>
      <c r="D227" s="52" t="str">
        <f aca="false">'3. Raw Leads'!I227</f>
        <v>Dhanmondi</v>
      </c>
      <c r="E227" s="52" t="str">
        <f aca="false">'3. Raw Leads'!J227</f>
        <v>Aftab Garden Residence</v>
      </c>
      <c r="F227" s="52" t="str">
        <f aca="false">'3. Raw Leads'!K227</f>
        <v>Above 1.5Cr</v>
      </c>
      <c r="G227" s="54" t="n">
        <f aca="false">'3. Raw Leads'!L227</f>
        <v>20000000</v>
      </c>
      <c r="H227" s="52" t="str">
        <f aca="false">'3. Raw Leads'!R227</f>
        <v>Minimal (&lt;50%)</v>
      </c>
      <c r="I227" s="57" t="n">
        <f aca="false">'3. Raw Leads'!S227</f>
        <v>75</v>
      </c>
      <c r="J227" s="52" t="n">
        <f aca="false">'3. Raw Leads'!T227</f>
        <v>0</v>
      </c>
      <c r="K227" s="52" t="n">
        <f aca="false">'3. Raw Leads'!U227</f>
        <v>5</v>
      </c>
      <c r="L227" s="52" t="str">
        <f aca="false">'3. Raw Leads'!V227</f>
        <v>No</v>
      </c>
      <c r="M227" s="52" t="n">
        <f aca="false">'3. Raw Leads'!W227</f>
        <v>3</v>
      </c>
      <c r="N227" s="52" t="str">
        <f aca="false">'3. Raw Leads'!X227</f>
        <v>Site visit confirmed</v>
      </c>
      <c r="O227" s="52" t="str">
        <f aca="false">'3. Raw Leads'!N227</f>
        <v>Just exploring</v>
      </c>
      <c r="P227" s="52" t="n">
        <f aca="false">IFERROR(VLOOKUP(F227,'10. Lookups'!$A$3:$B$9,2,FALSE()),5)</f>
        <v>15</v>
      </c>
      <c r="Q227" s="52" t="n">
        <f aca="false">IFERROR(VLOOKUP(D227,'10. Lookups'!$D$3:$E$12,2,FALSE()),3)</f>
        <v>9</v>
      </c>
      <c r="R227" s="52" t="n">
        <f aca="false">IFERROR(VLOOKUP(E227,'10. Lookups'!$G$3:$H$8,2,FALSE()),5)</f>
        <v>15</v>
      </c>
      <c r="S227" s="52" t="n">
        <f aca="false">IFERROR(VLOOKUP(H227,'10. Lookups'!$J$3:$K$6,2,FALSE()),1)+IF(I227&gt;=75,5,IF(I227&gt;=50,3,IF(I227&gt;=25,2,IF(I227&gt;0,1,0))))+MIN(4,J227*2)</f>
        <v>6</v>
      </c>
      <c r="T227" s="52" t="n">
        <f aca="false">IF(K227&lt;=1,5,IF(K227&lt;=3,4,IF(K227&lt;=7,2,IF(K227&lt;=14,1,0))))+IFERROR(VLOOKUP(L227,'10. Lookups'!$M$3:$N$6,2,FALSE()),1)</f>
        <v>3</v>
      </c>
      <c r="U227" s="52" t="n">
        <f aca="false">IFERROR(VLOOKUP(N227,'10. Lookups'!$P$3:$Q$11,2,FALSE()),3)</f>
        <v>15</v>
      </c>
      <c r="V227" s="52" t="n">
        <f aca="false">IFERROR(VLOOKUP(O227,'10. Lookups'!$S$3:$T$7,2,FALSE()),2)</f>
        <v>1</v>
      </c>
      <c r="W227" s="52" t="n">
        <f aca="false">MIN(100,P227+Q227+R227+S227+T227+U227+V227)</f>
        <v>64</v>
      </c>
      <c r="X227" s="58" t="n">
        <f aca="false">W227</f>
        <v>64</v>
      </c>
      <c r="Y227" s="52" t="str">
        <f aca="false">IF(X227&gt;=75,"Hot",IF(X227&gt;=50,"Warm","Cold"))</f>
        <v>Warm</v>
      </c>
      <c r="Z227" s="52" t="str">
        <f aca="false">IF(Y227="Hot","Call within 5 min · senior agent · site-visit slot",IF(Y227="Warm","Call within 24h · WhatsApp drip · price sheet","Retargeting audience · email nurture · skip dial"))</f>
        <v>Call within 24h · WhatsApp drip · price sheet</v>
      </c>
    </row>
    <row r="228" customFormat="false" ht="15" hidden="false" customHeight="true" outlineLevel="0" collapsed="false">
      <c r="A228" s="49" t="str">
        <f aca="false">'3. Raw Leads'!A228</f>
        <v>L0227</v>
      </c>
      <c r="B228" s="49" t="str">
        <f aca="false">'3. Raw Leads'!C228</f>
        <v>Nayeem Sheikh</v>
      </c>
      <c r="C228" s="49" t="str">
        <f aca="false">'3. Raw Leads'!D228</f>
        <v>01737150416</v>
      </c>
      <c r="D228" s="49" t="str">
        <f aca="false">'3. Raw Leads'!I228</f>
        <v>Uttara</v>
      </c>
      <c r="E228" s="49" t="str">
        <f aca="false">'3. Raw Leads'!J228</f>
        <v>Generic / Not Sure</v>
      </c>
      <c r="F228" s="49" t="str">
        <f aca="false">'3. Raw Leads'!K228</f>
        <v>80L–1Cr</v>
      </c>
      <c r="G228" s="51" t="n">
        <f aca="false">'3. Raw Leads'!L228</f>
        <v>8999999</v>
      </c>
      <c r="H228" s="49" t="str">
        <f aca="false">'3. Raw Leads'!R228</f>
        <v>Full (all fields)</v>
      </c>
      <c r="I228" s="55" t="n">
        <f aca="false">'3. Raw Leads'!S228</f>
        <v>95</v>
      </c>
      <c r="J228" s="49" t="n">
        <f aca="false">'3. Raw Leads'!T228</f>
        <v>1</v>
      </c>
      <c r="K228" s="49" t="n">
        <f aca="false">'3. Raw Leads'!U228</f>
        <v>2</v>
      </c>
      <c r="L228" s="49" t="str">
        <f aca="false">'3. Raw Leads'!V228</f>
        <v>N/A</v>
      </c>
      <c r="M228" s="49" t="n">
        <f aca="false">'3. Raw Leads'!W228</f>
        <v>2</v>
      </c>
      <c r="N228" s="49" t="str">
        <f aca="false">'3. Raw Leads'!X228</f>
        <v>Not picked up</v>
      </c>
      <c r="O228" s="49" t="str">
        <f aca="false">'3. Raw Leads'!N228</f>
        <v>Within 1 month</v>
      </c>
      <c r="P228" s="49" t="n">
        <f aca="false">IFERROR(VLOOKUP(F228,'10. Lookups'!$A$3:$B$9,2,FALSE()),5)</f>
        <v>22</v>
      </c>
      <c r="Q228" s="49" t="n">
        <f aca="false">IFERROR(VLOOKUP(D228,'10. Lookups'!$D$3:$E$12,2,FALSE()),3)</f>
        <v>15</v>
      </c>
      <c r="R228" s="49" t="n">
        <f aca="false">IFERROR(VLOOKUP(E228,'10. Lookups'!$G$3:$H$8,2,FALSE()),5)</f>
        <v>5</v>
      </c>
      <c r="S228" s="49" t="n">
        <f aca="false">IFERROR(VLOOKUP(H228,'10. Lookups'!$J$3:$K$6,2,FALSE()),1)+IF(I228&gt;=75,5,IF(I228&gt;=50,3,IF(I228&gt;=25,2,IF(I228&gt;0,1,0))))+MIN(4,J228*2)</f>
        <v>13</v>
      </c>
      <c r="T228" s="49" t="n">
        <f aca="false">IF(K228&lt;=1,5,IF(K228&lt;=3,4,IF(K228&lt;=7,2,IF(K228&lt;=14,1,0))))+IFERROR(VLOOKUP(L228,'10. Lookups'!$M$3:$N$6,2,FALSE()),1)</f>
        <v>6</v>
      </c>
      <c r="U228" s="49" t="n">
        <f aca="false">IFERROR(VLOOKUP(N228,'10. Lookups'!$P$3:$Q$11,2,FALSE()),3)</f>
        <v>3</v>
      </c>
      <c r="V228" s="49" t="n">
        <f aca="false">IFERROR(VLOOKUP(O228,'10. Lookups'!$S$3:$T$7,2,FALSE()),2)</f>
        <v>5</v>
      </c>
      <c r="W228" s="49" t="n">
        <f aca="false">MIN(100,P228+Q228+R228+S228+T228+U228+V228)</f>
        <v>69</v>
      </c>
      <c r="X228" s="56" t="n">
        <f aca="false">W228</f>
        <v>69</v>
      </c>
      <c r="Y228" s="49" t="str">
        <f aca="false">IF(X228&gt;=75,"Hot",IF(X228&gt;=50,"Warm","Cold"))</f>
        <v>Warm</v>
      </c>
      <c r="Z228" s="49" t="str">
        <f aca="false">IF(Y228="Hot","Call within 5 min · senior agent · site-visit slot",IF(Y228="Warm","Call within 24h · WhatsApp drip · price sheet","Retargeting audience · email nurture · skip dial"))</f>
        <v>Call within 24h · WhatsApp drip · price sheet</v>
      </c>
    </row>
    <row r="229" customFormat="false" ht="15" hidden="false" customHeight="true" outlineLevel="0" collapsed="false">
      <c r="A229" s="52" t="str">
        <f aca="false">'3. Raw Leads'!A229</f>
        <v>L0228</v>
      </c>
      <c r="B229" s="52" t="str">
        <f aca="false">'3. Raw Leads'!C229</f>
        <v>Sumon Islam</v>
      </c>
      <c r="C229" s="52" t="str">
        <f aca="false">'3. Raw Leads'!D229</f>
        <v>01545018961</v>
      </c>
      <c r="D229" s="52" t="str">
        <f aca="false">'3. Raw Leads'!I229</f>
        <v>Bashundhara R/A</v>
      </c>
      <c r="E229" s="52" t="str">
        <f aca="false">'3. Raw Leads'!J229</f>
        <v>Banasree Bay</v>
      </c>
      <c r="F229" s="52" t="str">
        <f aca="false">'3. Raw Leads'!K229</f>
        <v>80L–1Cr</v>
      </c>
      <c r="G229" s="54" t="n">
        <f aca="false">'3. Raw Leads'!L229</f>
        <v>8999999</v>
      </c>
      <c r="H229" s="52" t="str">
        <f aca="false">'3. Raw Leads'!R229</f>
        <v>Most (≥75%)</v>
      </c>
      <c r="I229" s="57" t="n">
        <f aca="false">'3. Raw Leads'!S229</f>
        <v>100</v>
      </c>
      <c r="J229" s="52" t="n">
        <f aca="false">'3. Raw Leads'!T229</f>
        <v>3</v>
      </c>
      <c r="K229" s="52" t="n">
        <f aca="false">'3. Raw Leads'!U229</f>
        <v>7</v>
      </c>
      <c r="L229" s="52" t="str">
        <f aca="false">'3. Raw Leads'!V229</f>
        <v>No</v>
      </c>
      <c r="M229" s="52" t="n">
        <f aca="false">'3. Raw Leads'!W229</f>
        <v>1</v>
      </c>
      <c r="N229" s="52" t="str">
        <f aca="false">'3. Raw Leads'!X229</f>
        <v>Not interested</v>
      </c>
      <c r="O229" s="52" t="str">
        <f aca="false">'3. Raw Leads'!N229</f>
        <v>1–3 months</v>
      </c>
      <c r="P229" s="52" t="n">
        <f aca="false">IFERROR(VLOOKUP(F229,'10. Lookups'!$A$3:$B$9,2,FALSE()),5)</f>
        <v>22</v>
      </c>
      <c r="Q229" s="52" t="n">
        <f aca="false">IFERROR(VLOOKUP(D229,'10. Lookups'!$D$3:$E$12,2,FALSE()),3)</f>
        <v>15</v>
      </c>
      <c r="R229" s="52" t="n">
        <f aca="false">IFERROR(VLOOKUP(E229,'10. Lookups'!$G$3:$H$8,2,FALSE()),5)</f>
        <v>15</v>
      </c>
      <c r="S229" s="52" t="n">
        <f aca="false">IFERROR(VLOOKUP(H229,'10. Lookups'!$J$3:$K$6,2,FALSE()),1)+IF(I229&gt;=75,5,IF(I229&gt;=50,3,IF(I229&gt;=25,2,IF(I229&gt;0,1,0))))+MIN(4,J229*2)</f>
        <v>13</v>
      </c>
      <c r="T229" s="52" t="n">
        <f aca="false">IF(K229&lt;=1,5,IF(K229&lt;=3,4,IF(K229&lt;=7,2,IF(K229&lt;=14,1,0))))+IFERROR(VLOOKUP(L229,'10. Lookups'!$M$3:$N$6,2,FALSE()),1)</f>
        <v>3</v>
      </c>
      <c r="U229" s="52" t="n">
        <f aca="false">IFERROR(VLOOKUP(N229,'10. Lookups'!$P$3:$Q$11,2,FALSE()),3)</f>
        <v>1</v>
      </c>
      <c r="V229" s="52" t="n">
        <f aca="false">IFERROR(VLOOKUP(O229,'10. Lookups'!$S$3:$T$7,2,FALSE()),2)</f>
        <v>4</v>
      </c>
      <c r="W229" s="52" t="n">
        <f aca="false">MIN(100,P229+Q229+R229+S229+T229+U229+V229)</f>
        <v>73</v>
      </c>
      <c r="X229" s="58" t="n">
        <f aca="false">W229</f>
        <v>73</v>
      </c>
      <c r="Y229" s="52" t="str">
        <f aca="false">IF(X229&gt;=75,"Hot",IF(X229&gt;=50,"Warm","Cold"))</f>
        <v>Warm</v>
      </c>
      <c r="Z229" s="52" t="str">
        <f aca="false">IF(Y229="Hot","Call within 5 min · senior agent · site-visit slot",IF(Y229="Warm","Call within 24h · WhatsApp drip · price sheet","Retargeting audience · email nurture · skip dial"))</f>
        <v>Call within 24h · WhatsApp drip · price sheet</v>
      </c>
    </row>
    <row r="230" customFormat="false" ht="15" hidden="false" customHeight="true" outlineLevel="0" collapsed="false">
      <c r="A230" s="49" t="str">
        <f aca="false">'3. Raw Leads'!A230</f>
        <v>L0229</v>
      </c>
      <c r="B230" s="49" t="str">
        <f aca="false">'3. Raw Leads'!C230</f>
        <v>Nabila Rahman</v>
      </c>
      <c r="C230" s="49" t="str">
        <f aca="false">'3. Raw Leads'!D230</f>
        <v>01374996165</v>
      </c>
      <c r="D230" s="49" t="str">
        <f aca="false">'3. Raw Leads'!I230</f>
        <v>Bashundhara R/A</v>
      </c>
      <c r="E230" s="49" t="str">
        <f aca="false">'3. Raw Leads'!J230</f>
        <v>Mirpur DOHS Premier</v>
      </c>
      <c r="F230" s="49" t="str">
        <f aca="false">'3. Raw Leads'!K230</f>
        <v>60L–80L</v>
      </c>
      <c r="G230" s="51" t="n">
        <f aca="false">'3. Raw Leads'!L230</f>
        <v>6999999</v>
      </c>
      <c r="H230" s="49" t="str">
        <f aca="false">'3. Raw Leads'!R230</f>
        <v>Minimal (&lt;50%)</v>
      </c>
      <c r="I230" s="55" t="n">
        <f aca="false">'3. Raw Leads'!S230</f>
        <v>95</v>
      </c>
      <c r="J230" s="49" t="n">
        <f aca="false">'3. Raw Leads'!T230</f>
        <v>1</v>
      </c>
      <c r="K230" s="49" t="n">
        <f aca="false">'3. Raw Leads'!U230</f>
        <v>1</v>
      </c>
      <c r="L230" s="49" t="str">
        <f aca="false">'3. Raw Leads'!V230</f>
        <v>Yes</v>
      </c>
      <c r="M230" s="49" t="n">
        <f aca="false">'3. Raw Leads'!W230</f>
        <v>2</v>
      </c>
      <c r="N230" s="49" t="str">
        <f aca="false">'3. Raw Leads'!X230</f>
        <v>Interested – evaluating</v>
      </c>
      <c r="O230" s="49" t="str">
        <f aca="false">'3. Raw Leads'!N230</f>
        <v>Just exploring</v>
      </c>
      <c r="P230" s="49" t="n">
        <f aca="false">IFERROR(VLOOKUP(F230,'10. Lookups'!$A$3:$B$9,2,FALSE()),5)</f>
        <v>18</v>
      </c>
      <c r="Q230" s="49" t="n">
        <f aca="false">IFERROR(VLOOKUP(D230,'10. Lookups'!$D$3:$E$12,2,FALSE()),3)</f>
        <v>15</v>
      </c>
      <c r="R230" s="49" t="n">
        <f aca="false">IFERROR(VLOOKUP(E230,'10. Lookups'!$G$3:$H$8,2,FALSE()),5)</f>
        <v>15</v>
      </c>
      <c r="S230" s="49" t="n">
        <f aca="false">IFERROR(VLOOKUP(H230,'10. Lookups'!$J$3:$K$6,2,FALSE()),1)+IF(I230&gt;=75,5,IF(I230&gt;=50,3,IF(I230&gt;=25,2,IF(I230&gt;0,1,0))))+MIN(4,J230*2)</f>
        <v>8</v>
      </c>
      <c r="T230" s="49" t="n">
        <f aca="false">IF(K230&lt;=1,5,IF(K230&lt;=3,4,IF(K230&lt;=7,2,IF(K230&lt;=14,1,0))))+IFERROR(VLOOKUP(L230,'10. Lookups'!$M$3:$N$6,2,FALSE()),1)</f>
        <v>10</v>
      </c>
      <c r="U230" s="49" t="n">
        <f aca="false">IFERROR(VLOOKUP(N230,'10. Lookups'!$P$3:$Q$11,2,FALSE()),3)</f>
        <v>10</v>
      </c>
      <c r="V230" s="49" t="n">
        <f aca="false">IFERROR(VLOOKUP(O230,'10. Lookups'!$S$3:$T$7,2,FALSE()),2)</f>
        <v>1</v>
      </c>
      <c r="W230" s="49" t="n">
        <f aca="false">MIN(100,P230+Q230+R230+S230+T230+U230+V230)</f>
        <v>77</v>
      </c>
      <c r="X230" s="56" t="n">
        <f aca="false">W230</f>
        <v>77</v>
      </c>
      <c r="Y230" s="49" t="str">
        <f aca="false">IF(X230&gt;=75,"Hot",IF(X230&gt;=50,"Warm","Cold"))</f>
        <v>Hot</v>
      </c>
      <c r="Z230" s="49" t="str">
        <f aca="false">IF(Y230="Hot","Call within 5 min · senior agent · site-visit slot",IF(Y230="Warm","Call within 24h · WhatsApp drip · price sheet","Retargeting audience · email nurture · skip dial"))</f>
        <v>Call within 5 min · senior agent · site-visit slot</v>
      </c>
    </row>
    <row r="231" customFormat="false" ht="15" hidden="false" customHeight="true" outlineLevel="0" collapsed="false">
      <c r="A231" s="52" t="str">
        <f aca="false">'3. Raw Leads'!A231</f>
        <v>L0230</v>
      </c>
      <c r="B231" s="52" t="str">
        <f aca="false">'3. Raw Leads'!C231</f>
        <v>Imran Mondol</v>
      </c>
      <c r="C231" s="52" t="str">
        <f aca="false">'3. Raw Leads'!D231</f>
        <v>01408108186</v>
      </c>
      <c r="D231" s="52" t="str">
        <f aca="false">'3. Raw Leads'!I231</f>
        <v>Aftab Nagar</v>
      </c>
      <c r="E231" s="52" t="str">
        <f aca="false">'3. Raw Leads'!J231</f>
        <v>Aftab Garden Residence</v>
      </c>
      <c r="F231" s="52" t="str">
        <f aca="false">'3. Raw Leads'!K231</f>
        <v>80L–1Cr</v>
      </c>
      <c r="G231" s="54" t="n">
        <f aca="false">'3. Raw Leads'!L231</f>
        <v>8999999</v>
      </c>
      <c r="H231" s="52" t="str">
        <f aca="false">'3. Raw Leads'!R231</f>
        <v>Minimal (&lt;50%)</v>
      </c>
      <c r="I231" s="57" t="n">
        <f aca="false">'3. Raw Leads'!S231</f>
        <v>25</v>
      </c>
      <c r="J231" s="52" t="n">
        <f aca="false">'3. Raw Leads'!T231</f>
        <v>0</v>
      </c>
      <c r="K231" s="52" t="n">
        <f aca="false">'3. Raw Leads'!U231</f>
        <v>0</v>
      </c>
      <c r="L231" s="52" t="str">
        <f aca="false">'3. Raw Leads'!V231</f>
        <v>N/A</v>
      </c>
      <c r="M231" s="52" t="n">
        <f aca="false">'3. Raw Leads'!W231</f>
        <v>4</v>
      </c>
      <c r="N231" s="52" t="str">
        <f aca="false">'3. Raw Leads'!X231</f>
        <v>Needs info – follow up</v>
      </c>
      <c r="O231" s="52" t="str">
        <f aca="false">'3. Raw Leads'!N231</f>
        <v>3–6 months</v>
      </c>
      <c r="P231" s="52" t="n">
        <f aca="false">IFERROR(VLOOKUP(F231,'10. Lookups'!$A$3:$B$9,2,FALSE()),5)</f>
        <v>22</v>
      </c>
      <c r="Q231" s="52" t="n">
        <f aca="false">IFERROR(VLOOKUP(D231,'10. Lookups'!$D$3:$E$12,2,FALSE()),3)</f>
        <v>15</v>
      </c>
      <c r="R231" s="52" t="n">
        <f aca="false">IFERROR(VLOOKUP(E231,'10. Lookups'!$G$3:$H$8,2,FALSE()),5)</f>
        <v>15</v>
      </c>
      <c r="S231" s="52" t="n">
        <f aca="false">IFERROR(VLOOKUP(H231,'10. Lookups'!$J$3:$K$6,2,FALSE()),1)+IF(I231&gt;=75,5,IF(I231&gt;=50,3,IF(I231&gt;=25,2,IF(I231&gt;0,1,0))))+MIN(4,J231*2)</f>
        <v>3</v>
      </c>
      <c r="T231" s="52" t="n">
        <f aca="false">IF(K231&lt;=1,5,IF(K231&lt;=3,4,IF(K231&lt;=7,2,IF(K231&lt;=14,1,0))))+IFERROR(VLOOKUP(L231,'10. Lookups'!$M$3:$N$6,2,FALSE()),1)</f>
        <v>7</v>
      </c>
      <c r="U231" s="52" t="n">
        <f aca="false">IFERROR(VLOOKUP(N231,'10. Lookups'!$P$3:$Q$11,2,FALSE()),3)</f>
        <v>7</v>
      </c>
      <c r="V231" s="52" t="n">
        <f aca="false">IFERROR(VLOOKUP(O231,'10. Lookups'!$S$3:$T$7,2,FALSE()),2)</f>
        <v>3</v>
      </c>
      <c r="W231" s="52" t="n">
        <f aca="false">MIN(100,P231+Q231+R231+S231+T231+U231+V231)</f>
        <v>72</v>
      </c>
      <c r="X231" s="58" t="n">
        <f aca="false">W231</f>
        <v>72</v>
      </c>
      <c r="Y231" s="52" t="str">
        <f aca="false">IF(X231&gt;=75,"Hot",IF(X231&gt;=50,"Warm","Cold"))</f>
        <v>Warm</v>
      </c>
      <c r="Z231" s="52" t="str">
        <f aca="false">IF(Y231="Hot","Call within 5 min · senior agent · site-visit slot",IF(Y231="Warm","Call within 24h · WhatsApp drip · price sheet","Retargeting audience · email nurture · skip dial"))</f>
        <v>Call within 24h · WhatsApp drip · price sheet</v>
      </c>
    </row>
    <row r="232" customFormat="false" ht="15" hidden="false" customHeight="true" outlineLevel="0" collapsed="false">
      <c r="A232" s="49" t="str">
        <f aca="false">'3. Raw Leads'!A232</f>
        <v>L0231</v>
      </c>
      <c r="B232" s="49" t="str">
        <f aca="false">'3. Raw Leads'!C232</f>
        <v>Mizan Mahmud</v>
      </c>
      <c r="C232" s="49" t="str">
        <f aca="false">'3. Raw Leads'!D232</f>
        <v>01623219416</v>
      </c>
      <c r="D232" s="49" t="str">
        <f aca="false">'3. Raw Leads'!I232</f>
        <v>Aftab Nagar</v>
      </c>
      <c r="E232" s="49" t="str">
        <f aca="false">'3. Raw Leads'!J232</f>
        <v>Banasree Bay</v>
      </c>
      <c r="F232" s="49" t="str">
        <f aca="false">'3. Raw Leads'!K232</f>
        <v>80L–1Cr</v>
      </c>
      <c r="G232" s="51" t="n">
        <f aca="false">'3. Raw Leads'!L232</f>
        <v>8999999</v>
      </c>
      <c r="H232" s="49" t="str">
        <f aca="false">'3. Raw Leads'!R232</f>
        <v>Partial (50–75%)</v>
      </c>
      <c r="I232" s="55" t="n">
        <f aca="false">'3. Raw Leads'!S232</f>
        <v>0</v>
      </c>
      <c r="J232" s="49" t="n">
        <f aca="false">'3. Raw Leads'!T232</f>
        <v>1</v>
      </c>
      <c r="K232" s="49" t="n">
        <f aca="false">'3. Raw Leads'!U232</f>
        <v>3</v>
      </c>
      <c r="L232" s="49" t="str">
        <f aca="false">'3. Raw Leads'!V232</f>
        <v>Read no reply</v>
      </c>
      <c r="M232" s="49" t="n">
        <f aca="false">'3. Raw Leads'!W232</f>
        <v>3</v>
      </c>
      <c r="N232" s="49" t="str">
        <f aca="false">'3. Raw Leads'!X232</f>
        <v>Needs info – follow up</v>
      </c>
      <c r="O232" s="49" t="str">
        <f aca="false">'3. Raw Leads'!N232</f>
        <v>3–6 months</v>
      </c>
      <c r="P232" s="49" t="n">
        <f aca="false">IFERROR(VLOOKUP(F232,'10. Lookups'!$A$3:$B$9,2,FALSE()),5)</f>
        <v>22</v>
      </c>
      <c r="Q232" s="49" t="n">
        <f aca="false">IFERROR(VLOOKUP(D232,'10. Lookups'!$D$3:$E$12,2,FALSE()),3)</f>
        <v>15</v>
      </c>
      <c r="R232" s="49" t="n">
        <f aca="false">IFERROR(VLOOKUP(E232,'10. Lookups'!$G$3:$H$8,2,FALSE()),5)</f>
        <v>15</v>
      </c>
      <c r="S232" s="49" t="n">
        <f aca="false">IFERROR(VLOOKUP(H232,'10. Lookups'!$J$3:$K$6,2,FALSE()),1)+IF(I232&gt;=75,5,IF(I232&gt;=50,3,IF(I232&gt;=25,2,IF(I232&gt;0,1,0))))+MIN(4,J232*2)</f>
        <v>4</v>
      </c>
      <c r="T232" s="49" t="n">
        <f aca="false">IF(K232&lt;=1,5,IF(K232&lt;=3,4,IF(K232&lt;=7,2,IF(K232&lt;=14,1,0))))+IFERROR(VLOOKUP(L232,'10. Lookups'!$M$3:$N$6,2,FALSE()),1)</f>
        <v>7</v>
      </c>
      <c r="U232" s="49" t="n">
        <f aca="false">IFERROR(VLOOKUP(N232,'10. Lookups'!$P$3:$Q$11,2,FALSE()),3)</f>
        <v>7</v>
      </c>
      <c r="V232" s="49" t="n">
        <f aca="false">IFERROR(VLOOKUP(O232,'10. Lookups'!$S$3:$T$7,2,FALSE()),2)</f>
        <v>3</v>
      </c>
      <c r="W232" s="49" t="n">
        <f aca="false">MIN(100,P232+Q232+R232+S232+T232+U232+V232)</f>
        <v>73</v>
      </c>
      <c r="X232" s="56" t="n">
        <f aca="false">W232</f>
        <v>73</v>
      </c>
      <c r="Y232" s="49" t="str">
        <f aca="false">IF(X232&gt;=75,"Hot",IF(X232&gt;=50,"Warm","Cold"))</f>
        <v>Warm</v>
      </c>
      <c r="Z232" s="49" t="str">
        <f aca="false">IF(Y232="Hot","Call within 5 min · senior agent · site-visit slot",IF(Y232="Warm","Call within 24h · WhatsApp drip · price sheet","Retargeting audience · email nurture · skip dial"))</f>
        <v>Call within 24h · WhatsApp drip · price sheet</v>
      </c>
    </row>
    <row r="233" customFormat="false" ht="15" hidden="false" customHeight="true" outlineLevel="0" collapsed="false">
      <c r="A233" s="52" t="str">
        <f aca="false">'3. Raw Leads'!A233</f>
        <v>L0232</v>
      </c>
      <c r="B233" s="52" t="str">
        <f aca="false">'3. Raw Leads'!C233</f>
        <v>Mehedi Pramanik</v>
      </c>
      <c r="C233" s="52" t="str">
        <f aca="false">'3. Raw Leads'!D233</f>
        <v>01603723683</v>
      </c>
      <c r="D233" s="52" t="str">
        <f aca="false">'3. Raw Leads'!I233</f>
        <v>Uttara</v>
      </c>
      <c r="E233" s="52" t="str">
        <f aca="false">'3. Raw Leads'!J233</f>
        <v>Uttara Greenview</v>
      </c>
      <c r="F233" s="52" t="str">
        <f aca="false">'3. Raw Leads'!K233</f>
        <v>80L–1Cr</v>
      </c>
      <c r="G233" s="54" t="n">
        <f aca="false">'3. Raw Leads'!L233</f>
        <v>8999999</v>
      </c>
      <c r="H233" s="52" t="str">
        <f aca="false">'3. Raw Leads'!R233</f>
        <v>Partial (50–75%)</v>
      </c>
      <c r="I233" s="57" t="n">
        <f aca="false">'3. Raw Leads'!S233</f>
        <v>75</v>
      </c>
      <c r="J233" s="52" t="n">
        <f aca="false">'3. Raw Leads'!T233</f>
        <v>0</v>
      </c>
      <c r="K233" s="52" t="n">
        <f aca="false">'3. Raw Leads'!U233</f>
        <v>0</v>
      </c>
      <c r="L233" s="52" t="str">
        <f aca="false">'3. Raw Leads'!V233</f>
        <v>Yes</v>
      </c>
      <c r="M233" s="52" t="n">
        <f aca="false">'3. Raw Leads'!W233</f>
        <v>4</v>
      </c>
      <c r="N233" s="52" t="str">
        <f aca="false">'3. Raw Leads'!X233</f>
        <v>Not picked up</v>
      </c>
      <c r="O233" s="52" t="str">
        <f aca="false">'3. Raw Leads'!N233</f>
        <v>3–6 months</v>
      </c>
      <c r="P233" s="52" t="n">
        <f aca="false">IFERROR(VLOOKUP(F233,'10. Lookups'!$A$3:$B$9,2,FALSE()),5)</f>
        <v>22</v>
      </c>
      <c r="Q233" s="52" t="n">
        <f aca="false">IFERROR(VLOOKUP(D233,'10. Lookups'!$D$3:$E$12,2,FALSE()),3)</f>
        <v>15</v>
      </c>
      <c r="R233" s="52" t="n">
        <f aca="false">IFERROR(VLOOKUP(E233,'10. Lookups'!$G$3:$H$8,2,FALSE()),5)</f>
        <v>15</v>
      </c>
      <c r="S233" s="52" t="n">
        <f aca="false">IFERROR(VLOOKUP(H233,'10. Lookups'!$J$3:$K$6,2,FALSE()),1)+IF(I233&gt;=75,5,IF(I233&gt;=50,3,IF(I233&gt;=25,2,IF(I233&gt;0,1,0))))+MIN(4,J233*2)</f>
        <v>7</v>
      </c>
      <c r="T233" s="52" t="n">
        <f aca="false">IF(K233&lt;=1,5,IF(K233&lt;=3,4,IF(K233&lt;=7,2,IF(K233&lt;=14,1,0))))+IFERROR(VLOOKUP(L233,'10. Lookups'!$M$3:$N$6,2,FALSE()),1)</f>
        <v>10</v>
      </c>
      <c r="U233" s="52" t="n">
        <f aca="false">IFERROR(VLOOKUP(N233,'10. Lookups'!$P$3:$Q$11,2,FALSE()),3)</f>
        <v>3</v>
      </c>
      <c r="V233" s="52" t="n">
        <f aca="false">IFERROR(VLOOKUP(O233,'10. Lookups'!$S$3:$T$7,2,FALSE()),2)</f>
        <v>3</v>
      </c>
      <c r="W233" s="52" t="n">
        <f aca="false">MIN(100,P233+Q233+R233+S233+T233+U233+V233)</f>
        <v>75</v>
      </c>
      <c r="X233" s="58" t="n">
        <f aca="false">W233</f>
        <v>75</v>
      </c>
      <c r="Y233" s="52" t="str">
        <f aca="false">IF(X233&gt;=75,"Hot",IF(X233&gt;=50,"Warm","Cold"))</f>
        <v>Hot</v>
      </c>
      <c r="Z233" s="52" t="str">
        <f aca="false">IF(Y233="Hot","Call within 5 min · senior agent · site-visit slot",IF(Y233="Warm","Call within 24h · WhatsApp drip · price sheet","Retargeting audience · email nurture · skip dial"))</f>
        <v>Call within 5 min · senior agent · site-visit slot</v>
      </c>
    </row>
    <row r="234" customFormat="false" ht="15" hidden="false" customHeight="true" outlineLevel="0" collapsed="false">
      <c r="A234" s="49" t="str">
        <f aca="false">'3. Raw Leads'!A234</f>
        <v>L0233</v>
      </c>
      <c r="B234" s="49" t="str">
        <f aca="false">'3. Raw Leads'!C234</f>
        <v>Towhid Ahmed</v>
      </c>
      <c r="C234" s="49" t="str">
        <f aca="false">'3. Raw Leads'!D234</f>
        <v>01484076789</v>
      </c>
      <c r="D234" s="49" t="str">
        <f aca="false">'3. Raw Leads'!I234</f>
        <v>Bashundhara R/A</v>
      </c>
      <c r="E234" s="49" t="str">
        <f aca="false">'3. Raw Leads'!J234</f>
        <v>Banasree Bay</v>
      </c>
      <c r="F234" s="49" t="str">
        <f aca="false">'3. Raw Leads'!K234</f>
        <v>Above 1.5Cr</v>
      </c>
      <c r="G234" s="51" t="n">
        <f aca="false">'3. Raw Leads'!L234</f>
        <v>20000000</v>
      </c>
      <c r="H234" s="49" t="str">
        <f aca="false">'3. Raw Leads'!R234</f>
        <v>Most (≥75%)</v>
      </c>
      <c r="I234" s="55" t="n">
        <f aca="false">'3. Raw Leads'!S234</f>
        <v>0</v>
      </c>
      <c r="J234" s="49" t="n">
        <f aca="false">'3. Raw Leads'!T234</f>
        <v>0</v>
      </c>
      <c r="K234" s="49" t="n">
        <f aca="false">'3. Raw Leads'!U234</f>
        <v>5</v>
      </c>
      <c r="L234" s="49" t="str">
        <f aca="false">'3. Raw Leads'!V234</f>
        <v>Read no reply</v>
      </c>
      <c r="M234" s="49" t="n">
        <f aca="false">'3. Raw Leads'!W234</f>
        <v>2</v>
      </c>
      <c r="N234" s="49" t="str">
        <f aca="false">'3. Raw Leads'!X234</f>
        <v>Needs info – follow up</v>
      </c>
      <c r="O234" s="49" t="str">
        <f aca="false">'3. Raw Leads'!N234</f>
        <v>Within 1 month</v>
      </c>
      <c r="P234" s="49" t="n">
        <f aca="false">IFERROR(VLOOKUP(F234,'10. Lookups'!$A$3:$B$9,2,FALSE()),5)</f>
        <v>15</v>
      </c>
      <c r="Q234" s="49" t="n">
        <f aca="false">IFERROR(VLOOKUP(D234,'10. Lookups'!$D$3:$E$12,2,FALSE()),3)</f>
        <v>15</v>
      </c>
      <c r="R234" s="49" t="n">
        <f aca="false">IFERROR(VLOOKUP(E234,'10. Lookups'!$G$3:$H$8,2,FALSE()),5)</f>
        <v>15</v>
      </c>
      <c r="S234" s="49" t="n">
        <f aca="false">IFERROR(VLOOKUP(H234,'10. Lookups'!$J$3:$K$6,2,FALSE()),1)+IF(I234&gt;=75,5,IF(I234&gt;=50,3,IF(I234&gt;=25,2,IF(I234&gt;0,1,0))))+MIN(4,J234*2)</f>
        <v>4</v>
      </c>
      <c r="T234" s="49" t="n">
        <f aca="false">IF(K234&lt;=1,5,IF(K234&lt;=3,4,IF(K234&lt;=7,2,IF(K234&lt;=14,1,0))))+IFERROR(VLOOKUP(L234,'10. Lookups'!$M$3:$N$6,2,FALSE()),1)</f>
        <v>5</v>
      </c>
      <c r="U234" s="49" t="n">
        <f aca="false">IFERROR(VLOOKUP(N234,'10. Lookups'!$P$3:$Q$11,2,FALSE()),3)</f>
        <v>7</v>
      </c>
      <c r="V234" s="49" t="n">
        <f aca="false">IFERROR(VLOOKUP(O234,'10. Lookups'!$S$3:$T$7,2,FALSE()),2)</f>
        <v>5</v>
      </c>
      <c r="W234" s="49" t="n">
        <f aca="false">MIN(100,P234+Q234+R234+S234+T234+U234+V234)</f>
        <v>66</v>
      </c>
      <c r="X234" s="56" t="n">
        <f aca="false">W234</f>
        <v>66</v>
      </c>
      <c r="Y234" s="49" t="str">
        <f aca="false">IF(X234&gt;=75,"Hot",IF(X234&gt;=50,"Warm","Cold"))</f>
        <v>Warm</v>
      </c>
      <c r="Z234" s="49" t="str">
        <f aca="false">IF(Y234="Hot","Call within 5 min · senior agent · site-visit slot",IF(Y234="Warm","Call within 24h · WhatsApp drip · price sheet","Retargeting audience · email nurture · skip dial"))</f>
        <v>Call within 24h · WhatsApp drip · price sheet</v>
      </c>
    </row>
    <row r="235" customFormat="false" ht="15" hidden="false" customHeight="true" outlineLevel="0" collapsed="false">
      <c r="A235" s="52" t="str">
        <f aca="false">'3. Raw Leads'!A235</f>
        <v>L0234</v>
      </c>
      <c r="B235" s="52" t="str">
        <f aca="false">'3. Raw Leads'!C235</f>
        <v>Rifa Karim</v>
      </c>
      <c r="C235" s="52" t="str">
        <f aca="false">'3. Raw Leads'!D235</f>
        <v>01459724665</v>
      </c>
      <c r="D235" s="52" t="str">
        <f aca="false">'3. Raw Leads'!I235</f>
        <v>Dhanmondi</v>
      </c>
      <c r="E235" s="52" t="str">
        <f aca="false">'3. Raw Leads'!J235</f>
        <v>Mirpur DOHS Premier</v>
      </c>
      <c r="F235" s="52" t="str">
        <f aca="false">'3. Raw Leads'!K235</f>
        <v>80L–1Cr</v>
      </c>
      <c r="G235" s="54" t="n">
        <f aca="false">'3. Raw Leads'!L235</f>
        <v>8999999</v>
      </c>
      <c r="H235" s="52" t="str">
        <f aca="false">'3. Raw Leads'!R235</f>
        <v>Full (all fields)</v>
      </c>
      <c r="I235" s="57" t="n">
        <f aca="false">'3. Raw Leads'!S235</f>
        <v>75</v>
      </c>
      <c r="J235" s="52" t="n">
        <f aca="false">'3. Raw Leads'!T235</f>
        <v>0</v>
      </c>
      <c r="K235" s="52" t="n">
        <f aca="false">'3. Raw Leads'!U235</f>
        <v>1</v>
      </c>
      <c r="L235" s="52" t="str">
        <f aca="false">'3. Raw Leads'!V235</f>
        <v>Yes</v>
      </c>
      <c r="M235" s="52" t="n">
        <f aca="false">'3. Raw Leads'!W235</f>
        <v>1</v>
      </c>
      <c r="N235" s="52" t="str">
        <f aca="false">'3. Raw Leads'!X235</f>
        <v>Interested – evaluating</v>
      </c>
      <c r="O235" s="52" t="str">
        <f aca="false">'3. Raw Leads'!N235</f>
        <v>Just exploring</v>
      </c>
      <c r="P235" s="52" t="n">
        <f aca="false">IFERROR(VLOOKUP(F235,'10. Lookups'!$A$3:$B$9,2,FALSE()),5)</f>
        <v>22</v>
      </c>
      <c r="Q235" s="52" t="n">
        <f aca="false">IFERROR(VLOOKUP(D235,'10. Lookups'!$D$3:$E$12,2,FALSE()),3)</f>
        <v>9</v>
      </c>
      <c r="R235" s="52" t="n">
        <f aca="false">IFERROR(VLOOKUP(E235,'10. Lookups'!$G$3:$H$8,2,FALSE()),5)</f>
        <v>15</v>
      </c>
      <c r="S235" s="52" t="n">
        <f aca="false">IFERROR(VLOOKUP(H235,'10. Lookups'!$J$3:$K$6,2,FALSE()),1)+IF(I235&gt;=75,5,IF(I235&gt;=50,3,IF(I235&gt;=25,2,IF(I235&gt;0,1,0))))+MIN(4,J235*2)</f>
        <v>11</v>
      </c>
      <c r="T235" s="52" t="n">
        <f aca="false">IF(K235&lt;=1,5,IF(K235&lt;=3,4,IF(K235&lt;=7,2,IF(K235&lt;=14,1,0))))+IFERROR(VLOOKUP(L235,'10. Lookups'!$M$3:$N$6,2,FALSE()),1)</f>
        <v>10</v>
      </c>
      <c r="U235" s="52" t="n">
        <f aca="false">IFERROR(VLOOKUP(N235,'10. Lookups'!$P$3:$Q$11,2,FALSE()),3)</f>
        <v>10</v>
      </c>
      <c r="V235" s="52" t="n">
        <f aca="false">IFERROR(VLOOKUP(O235,'10. Lookups'!$S$3:$T$7,2,FALSE()),2)</f>
        <v>1</v>
      </c>
      <c r="W235" s="52" t="n">
        <f aca="false">MIN(100,P235+Q235+R235+S235+T235+U235+V235)</f>
        <v>78</v>
      </c>
      <c r="X235" s="58" t="n">
        <f aca="false">W235</f>
        <v>78</v>
      </c>
      <c r="Y235" s="52" t="str">
        <f aca="false">IF(X235&gt;=75,"Hot",IF(X235&gt;=50,"Warm","Cold"))</f>
        <v>Hot</v>
      </c>
      <c r="Z235" s="52" t="str">
        <f aca="false">IF(Y235="Hot","Call within 5 min · senior agent · site-visit slot",IF(Y235="Warm","Call within 24h · WhatsApp drip · price sheet","Retargeting audience · email nurture · skip dial"))</f>
        <v>Call within 5 min · senior agent · site-visit slot</v>
      </c>
    </row>
    <row r="236" customFormat="false" ht="15" hidden="false" customHeight="true" outlineLevel="0" collapsed="false">
      <c r="A236" s="49" t="str">
        <f aca="false">'3. Raw Leads'!A236</f>
        <v>L0235</v>
      </c>
      <c r="B236" s="49" t="str">
        <f aca="false">'3. Raw Leads'!C236</f>
        <v>Sajid Sarkar</v>
      </c>
      <c r="C236" s="49" t="str">
        <f aca="false">'3. Raw Leads'!D236</f>
        <v>01715619318</v>
      </c>
      <c r="D236" s="49" t="str">
        <f aca="false">'3. Raw Leads'!I236</f>
        <v>Dhanmondi</v>
      </c>
      <c r="E236" s="49" t="str">
        <f aca="false">'3. Raw Leads'!J236</f>
        <v>Mirpur DOHS Premier</v>
      </c>
      <c r="F236" s="49" t="str">
        <f aca="false">'3. Raw Leads'!K236</f>
        <v>Under 60L</v>
      </c>
      <c r="G236" s="51" t="n">
        <f aca="false">'3. Raw Leads'!L236</f>
        <v>4499999</v>
      </c>
      <c r="H236" s="49" t="str">
        <f aca="false">'3. Raw Leads'!R236</f>
        <v>Most (≥75%)</v>
      </c>
      <c r="I236" s="55" t="n">
        <f aca="false">'3. Raw Leads'!S236</f>
        <v>100</v>
      </c>
      <c r="J236" s="49" t="n">
        <f aca="false">'3. Raw Leads'!T236</f>
        <v>0</v>
      </c>
      <c r="K236" s="49" t="n">
        <f aca="false">'3. Raw Leads'!U236</f>
        <v>1</v>
      </c>
      <c r="L236" s="49" t="str">
        <f aca="false">'3. Raw Leads'!V236</f>
        <v>No</v>
      </c>
      <c r="M236" s="49" t="n">
        <f aca="false">'3. Raw Leads'!W236</f>
        <v>1</v>
      </c>
      <c r="N236" s="49" t="str">
        <f aca="false">'3. Raw Leads'!X236</f>
        <v>Not interested</v>
      </c>
      <c r="O236" s="49" t="str">
        <f aca="false">'3. Raw Leads'!N236</f>
        <v>3–6 months</v>
      </c>
      <c r="P236" s="49" t="n">
        <f aca="false">IFERROR(VLOOKUP(F236,'10. Lookups'!$A$3:$B$9,2,FALSE()),5)</f>
        <v>8</v>
      </c>
      <c r="Q236" s="49" t="n">
        <f aca="false">IFERROR(VLOOKUP(D236,'10. Lookups'!$D$3:$E$12,2,FALSE()),3)</f>
        <v>9</v>
      </c>
      <c r="R236" s="49" t="n">
        <f aca="false">IFERROR(VLOOKUP(E236,'10. Lookups'!$G$3:$H$8,2,FALSE()),5)</f>
        <v>15</v>
      </c>
      <c r="S236" s="49" t="n">
        <f aca="false">IFERROR(VLOOKUP(H236,'10. Lookups'!$J$3:$K$6,2,FALSE()),1)+IF(I236&gt;=75,5,IF(I236&gt;=50,3,IF(I236&gt;=25,2,IF(I236&gt;0,1,0))))+MIN(4,J236*2)</f>
        <v>9</v>
      </c>
      <c r="T236" s="49" t="n">
        <f aca="false">IF(K236&lt;=1,5,IF(K236&lt;=3,4,IF(K236&lt;=7,2,IF(K236&lt;=14,1,0))))+IFERROR(VLOOKUP(L236,'10. Lookups'!$M$3:$N$6,2,FALSE()),1)</f>
        <v>6</v>
      </c>
      <c r="U236" s="49" t="n">
        <f aca="false">IFERROR(VLOOKUP(N236,'10. Lookups'!$P$3:$Q$11,2,FALSE()),3)</f>
        <v>1</v>
      </c>
      <c r="V236" s="49" t="n">
        <f aca="false">IFERROR(VLOOKUP(O236,'10. Lookups'!$S$3:$T$7,2,FALSE()),2)</f>
        <v>3</v>
      </c>
      <c r="W236" s="49" t="n">
        <f aca="false">MIN(100,P236+Q236+R236+S236+T236+U236+V236)</f>
        <v>51</v>
      </c>
      <c r="X236" s="56" t="n">
        <f aca="false">W236</f>
        <v>51</v>
      </c>
      <c r="Y236" s="49" t="str">
        <f aca="false">IF(X236&gt;=75,"Hot",IF(X236&gt;=50,"Warm","Cold"))</f>
        <v>Warm</v>
      </c>
      <c r="Z236" s="49" t="str">
        <f aca="false">IF(Y236="Hot","Call within 5 min · senior agent · site-visit slot",IF(Y236="Warm","Call within 24h · WhatsApp drip · price sheet","Retargeting audience · email nurture · skip dial"))</f>
        <v>Call within 24h · WhatsApp drip · price sheet</v>
      </c>
    </row>
    <row r="237" customFormat="false" ht="15" hidden="false" customHeight="true" outlineLevel="0" collapsed="false">
      <c r="A237" s="52" t="str">
        <f aca="false">'3. Raw Leads'!A237</f>
        <v>L0236</v>
      </c>
      <c r="B237" s="52" t="str">
        <f aca="false">'3. Raw Leads'!C237</f>
        <v>Nayeem Hossain</v>
      </c>
      <c r="C237" s="52" t="str">
        <f aca="false">'3. Raw Leads'!D237</f>
        <v>01781213524</v>
      </c>
      <c r="D237" s="52" t="str">
        <f aca="false">'3. Raw Leads'!I237</f>
        <v>Mohammadpur</v>
      </c>
      <c r="E237" s="52" t="str">
        <f aca="false">'3. Raw Leads'!J237</f>
        <v>Generic / Not Sure</v>
      </c>
      <c r="F237" s="52" t="str">
        <f aca="false">'3. Raw Leads'!K237</f>
        <v>80L–1Cr</v>
      </c>
      <c r="G237" s="54" t="n">
        <f aca="false">'3. Raw Leads'!L237</f>
        <v>8999999</v>
      </c>
      <c r="H237" s="52" t="str">
        <f aca="false">'3. Raw Leads'!R237</f>
        <v>Minimal (&lt;50%)</v>
      </c>
      <c r="I237" s="57" t="n">
        <f aca="false">'3. Raw Leads'!S237</f>
        <v>75</v>
      </c>
      <c r="J237" s="52" t="n">
        <f aca="false">'3. Raw Leads'!T237</f>
        <v>3</v>
      </c>
      <c r="K237" s="52" t="n">
        <f aca="false">'3. Raw Leads'!U237</f>
        <v>5</v>
      </c>
      <c r="L237" s="52" t="str">
        <f aca="false">'3. Raw Leads'!V237</f>
        <v>No</v>
      </c>
      <c r="M237" s="52" t="n">
        <f aca="false">'3. Raw Leads'!W237</f>
        <v>4</v>
      </c>
      <c r="N237" s="52" t="str">
        <f aca="false">'3. Raw Leads'!X237</f>
        <v>Hot – callback scheduled</v>
      </c>
      <c r="O237" s="52" t="str">
        <f aca="false">'3. Raw Leads'!N237</f>
        <v>6–12 months</v>
      </c>
      <c r="P237" s="52" t="n">
        <f aca="false">IFERROR(VLOOKUP(F237,'10. Lookups'!$A$3:$B$9,2,FALSE()),5)</f>
        <v>22</v>
      </c>
      <c r="Q237" s="52" t="n">
        <f aca="false">IFERROR(VLOOKUP(D237,'10. Lookups'!$D$3:$E$12,2,FALSE()),3)</f>
        <v>8</v>
      </c>
      <c r="R237" s="52" t="n">
        <f aca="false">IFERROR(VLOOKUP(E237,'10. Lookups'!$G$3:$H$8,2,FALSE()),5)</f>
        <v>5</v>
      </c>
      <c r="S237" s="52" t="n">
        <f aca="false">IFERROR(VLOOKUP(H237,'10. Lookups'!$J$3:$K$6,2,FALSE()),1)+IF(I237&gt;=75,5,IF(I237&gt;=50,3,IF(I237&gt;=25,2,IF(I237&gt;0,1,0))))+MIN(4,J237*2)</f>
        <v>10</v>
      </c>
      <c r="T237" s="52" t="n">
        <f aca="false">IF(K237&lt;=1,5,IF(K237&lt;=3,4,IF(K237&lt;=7,2,IF(K237&lt;=14,1,0))))+IFERROR(VLOOKUP(L237,'10. Lookups'!$M$3:$N$6,2,FALSE()),1)</f>
        <v>3</v>
      </c>
      <c r="U237" s="52" t="n">
        <f aca="false">IFERROR(VLOOKUP(N237,'10. Lookups'!$P$3:$Q$11,2,FALSE()),3)</f>
        <v>13</v>
      </c>
      <c r="V237" s="52" t="n">
        <f aca="false">IFERROR(VLOOKUP(O237,'10. Lookups'!$S$3:$T$7,2,FALSE()),2)</f>
        <v>2</v>
      </c>
      <c r="W237" s="52" t="n">
        <f aca="false">MIN(100,P237+Q237+R237+S237+T237+U237+V237)</f>
        <v>63</v>
      </c>
      <c r="X237" s="58" t="n">
        <f aca="false">W237</f>
        <v>63</v>
      </c>
      <c r="Y237" s="52" t="str">
        <f aca="false">IF(X237&gt;=75,"Hot",IF(X237&gt;=50,"Warm","Cold"))</f>
        <v>Warm</v>
      </c>
      <c r="Z237" s="52" t="str">
        <f aca="false">IF(Y237="Hot","Call within 5 min · senior agent · site-visit slot",IF(Y237="Warm","Call within 24h · WhatsApp drip · price sheet","Retargeting audience · email nurture · skip dial"))</f>
        <v>Call within 24h · WhatsApp drip · price sheet</v>
      </c>
    </row>
    <row r="238" customFormat="false" ht="15" hidden="false" customHeight="true" outlineLevel="0" collapsed="false">
      <c r="A238" s="49" t="str">
        <f aca="false">'3. Raw Leads'!A238</f>
        <v>L0237</v>
      </c>
      <c r="B238" s="49" t="str">
        <f aca="false">'3. Raw Leads'!C238</f>
        <v>Polash Khan</v>
      </c>
      <c r="C238" s="49" t="str">
        <f aca="false">'3. Raw Leads'!D238</f>
        <v>01686326667</v>
      </c>
      <c r="D238" s="49" t="str">
        <f aca="false">'3. Raw Leads'!I238</f>
        <v>Bashundhara R/A</v>
      </c>
      <c r="E238" s="49" t="str">
        <f aca="false">'3. Raw Leads'!J238</f>
        <v>Banasree Bay</v>
      </c>
      <c r="F238" s="49" t="str">
        <f aca="false">'3. Raw Leads'!K238</f>
        <v>80L–1Cr</v>
      </c>
      <c r="G238" s="51" t="n">
        <f aca="false">'3. Raw Leads'!L238</f>
        <v>8999999</v>
      </c>
      <c r="H238" s="49" t="str">
        <f aca="false">'3. Raw Leads'!R238</f>
        <v>Full (all fields)</v>
      </c>
      <c r="I238" s="55" t="n">
        <f aca="false">'3. Raw Leads'!S238</f>
        <v>0</v>
      </c>
      <c r="J238" s="49" t="n">
        <f aca="false">'3. Raw Leads'!T238</f>
        <v>0</v>
      </c>
      <c r="K238" s="49" t="n">
        <f aca="false">'3. Raw Leads'!U238</f>
        <v>3</v>
      </c>
      <c r="L238" s="49" t="str">
        <f aca="false">'3. Raw Leads'!V238</f>
        <v>Read no reply</v>
      </c>
      <c r="M238" s="49" t="n">
        <f aca="false">'3. Raw Leads'!W238</f>
        <v>2</v>
      </c>
      <c r="N238" s="49" t="str">
        <f aca="false">'3. Raw Leads'!X238</f>
        <v>Interested – evaluating</v>
      </c>
      <c r="O238" s="49" t="str">
        <f aca="false">'3. Raw Leads'!N238</f>
        <v>Just exploring</v>
      </c>
      <c r="P238" s="49" t="n">
        <f aca="false">IFERROR(VLOOKUP(F238,'10. Lookups'!$A$3:$B$9,2,FALSE()),5)</f>
        <v>22</v>
      </c>
      <c r="Q238" s="49" t="n">
        <f aca="false">IFERROR(VLOOKUP(D238,'10. Lookups'!$D$3:$E$12,2,FALSE()),3)</f>
        <v>15</v>
      </c>
      <c r="R238" s="49" t="n">
        <f aca="false">IFERROR(VLOOKUP(E238,'10. Lookups'!$G$3:$H$8,2,FALSE()),5)</f>
        <v>15</v>
      </c>
      <c r="S238" s="49" t="n">
        <f aca="false">IFERROR(VLOOKUP(H238,'10. Lookups'!$J$3:$K$6,2,FALSE()),1)+IF(I238&gt;=75,5,IF(I238&gt;=50,3,IF(I238&gt;=25,2,IF(I238&gt;0,1,0))))+MIN(4,J238*2)</f>
        <v>6</v>
      </c>
      <c r="T238" s="49" t="n">
        <f aca="false">IF(K238&lt;=1,5,IF(K238&lt;=3,4,IF(K238&lt;=7,2,IF(K238&lt;=14,1,0))))+IFERROR(VLOOKUP(L238,'10. Lookups'!$M$3:$N$6,2,FALSE()),1)</f>
        <v>7</v>
      </c>
      <c r="U238" s="49" t="n">
        <f aca="false">IFERROR(VLOOKUP(N238,'10. Lookups'!$P$3:$Q$11,2,FALSE()),3)</f>
        <v>10</v>
      </c>
      <c r="V238" s="49" t="n">
        <f aca="false">IFERROR(VLOOKUP(O238,'10. Lookups'!$S$3:$T$7,2,FALSE()),2)</f>
        <v>1</v>
      </c>
      <c r="W238" s="49" t="n">
        <f aca="false">MIN(100,P238+Q238+R238+S238+T238+U238+V238)</f>
        <v>76</v>
      </c>
      <c r="X238" s="56" t="n">
        <f aca="false">W238</f>
        <v>76</v>
      </c>
      <c r="Y238" s="49" t="str">
        <f aca="false">IF(X238&gt;=75,"Hot",IF(X238&gt;=50,"Warm","Cold"))</f>
        <v>Hot</v>
      </c>
      <c r="Z238" s="49" t="str">
        <f aca="false">IF(Y238="Hot","Call within 5 min · senior agent · site-visit slot",IF(Y238="Warm","Call within 24h · WhatsApp drip · price sheet","Retargeting audience · email nurture · skip dial"))</f>
        <v>Call within 5 min · senior agent · site-visit slot</v>
      </c>
    </row>
    <row r="239" customFormat="false" ht="15" hidden="false" customHeight="true" outlineLevel="0" collapsed="false">
      <c r="A239" s="52" t="str">
        <f aca="false">'3. Raw Leads'!A239</f>
        <v>L0238</v>
      </c>
      <c r="B239" s="52" t="str">
        <f aca="false">'3. Raw Leads'!C239</f>
        <v>Mim Islam</v>
      </c>
      <c r="C239" s="52" t="str">
        <f aca="false">'3. Raw Leads'!D239</f>
        <v>01368455048</v>
      </c>
      <c r="D239" s="52" t="str">
        <f aca="false">'3. Raw Leads'!I239</f>
        <v>Mohammadpur</v>
      </c>
      <c r="E239" s="52" t="str">
        <f aca="false">'3. Raw Leads'!J239</f>
        <v>Uttara Greenview</v>
      </c>
      <c r="F239" s="52" t="str">
        <f aca="false">'3. Raw Leads'!K239</f>
        <v>1Cr–1.25Cr</v>
      </c>
      <c r="G239" s="54" t="n">
        <f aca="false">'3. Raw Leads'!L239</f>
        <v>11249999</v>
      </c>
      <c r="H239" s="52" t="str">
        <f aca="false">'3. Raw Leads'!R239</f>
        <v>Minimal (&lt;50%)</v>
      </c>
      <c r="I239" s="57" t="n">
        <f aca="false">'3. Raw Leads'!S239</f>
        <v>0</v>
      </c>
      <c r="J239" s="52" t="n">
        <f aca="false">'3. Raw Leads'!T239</f>
        <v>1</v>
      </c>
      <c r="K239" s="52" t="n">
        <f aca="false">'3. Raw Leads'!U239</f>
        <v>30</v>
      </c>
      <c r="L239" s="52" t="str">
        <f aca="false">'3. Raw Leads'!V239</f>
        <v>N/A</v>
      </c>
      <c r="M239" s="52" t="n">
        <f aca="false">'3. Raw Leads'!W239</f>
        <v>3</v>
      </c>
      <c r="N239" s="52" t="str">
        <f aca="false">'3. Raw Leads'!X239</f>
        <v>Not interested</v>
      </c>
      <c r="O239" s="52" t="str">
        <f aca="false">'3. Raw Leads'!N239</f>
        <v>3–6 months</v>
      </c>
      <c r="P239" s="52" t="n">
        <f aca="false">IFERROR(VLOOKUP(F239,'10. Lookups'!$A$3:$B$9,2,FALSE()),5)</f>
        <v>25</v>
      </c>
      <c r="Q239" s="52" t="n">
        <f aca="false">IFERROR(VLOOKUP(D239,'10. Lookups'!$D$3:$E$12,2,FALSE()),3)</f>
        <v>8</v>
      </c>
      <c r="R239" s="52" t="n">
        <f aca="false">IFERROR(VLOOKUP(E239,'10. Lookups'!$G$3:$H$8,2,FALSE()),5)</f>
        <v>15</v>
      </c>
      <c r="S239" s="52" t="n">
        <f aca="false">IFERROR(VLOOKUP(H239,'10. Lookups'!$J$3:$K$6,2,FALSE()),1)+IF(I239&gt;=75,5,IF(I239&gt;=50,3,IF(I239&gt;=25,2,IF(I239&gt;0,1,0))))+MIN(4,J239*2)</f>
        <v>3</v>
      </c>
      <c r="T239" s="52" t="n">
        <f aca="false">IF(K239&lt;=1,5,IF(K239&lt;=3,4,IF(K239&lt;=7,2,IF(K239&lt;=14,1,0))))+IFERROR(VLOOKUP(L239,'10. Lookups'!$M$3:$N$6,2,FALSE()),1)</f>
        <v>2</v>
      </c>
      <c r="U239" s="52" t="n">
        <f aca="false">IFERROR(VLOOKUP(N239,'10. Lookups'!$P$3:$Q$11,2,FALSE()),3)</f>
        <v>1</v>
      </c>
      <c r="V239" s="52" t="n">
        <f aca="false">IFERROR(VLOOKUP(O239,'10. Lookups'!$S$3:$T$7,2,FALSE()),2)</f>
        <v>3</v>
      </c>
      <c r="W239" s="52" t="n">
        <f aca="false">MIN(100,P239+Q239+R239+S239+T239+U239+V239)</f>
        <v>57</v>
      </c>
      <c r="X239" s="58" t="n">
        <f aca="false">W239</f>
        <v>57</v>
      </c>
      <c r="Y239" s="52" t="str">
        <f aca="false">IF(X239&gt;=75,"Hot",IF(X239&gt;=50,"Warm","Cold"))</f>
        <v>Warm</v>
      </c>
      <c r="Z239" s="52" t="str">
        <f aca="false">IF(Y239="Hot","Call within 5 min · senior agent · site-visit slot",IF(Y239="Warm","Call within 24h · WhatsApp drip · price sheet","Retargeting audience · email nurture · skip dial"))</f>
        <v>Call within 24h · WhatsApp drip · price sheet</v>
      </c>
    </row>
    <row r="240" customFormat="false" ht="15" hidden="false" customHeight="true" outlineLevel="0" collapsed="false">
      <c r="A240" s="49" t="str">
        <f aca="false">'3. Raw Leads'!A240</f>
        <v>L0239</v>
      </c>
      <c r="B240" s="49" t="str">
        <f aca="false">'3. Raw Leads'!C240</f>
        <v>Mahbub Hasan</v>
      </c>
      <c r="C240" s="49" t="str">
        <f aca="false">'3. Raw Leads'!D240</f>
        <v>01448520089</v>
      </c>
      <c r="D240" s="49" t="str">
        <f aca="false">'3. Raw Leads'!I240</f>
        <v>Badda</v>
      </c>
      <c r="E240" s="49" t="str">
        <f aca="false">'3. Raw Leads'!J240</f>
        <v>Uttara Greenview</v>
      </c>
      <c r="F240" s="49" t="str">
        <f aca="false">'3. Raw Leads'!K240</f>
        <v>1Cr–1.25Cr</v>
      </c>
      <c r="G240" s="51" t="n">
        <f aca="false">'3. Raw Leads'!L240</f>
        <v>11249999</v>
      </c>
      <c r="H240" s="49" t="str">
        <f aca="false">'3. Raw Leads'!R240</f>
        <v>Most (≥75%)</v>
      </c>
      <c r="I240" s="55" t="n">
        <f aca="false">'3. Raw Leads'!S240</f>
        <v>0</v>
      </c>
      <c r="J240" s="49" t="n">
        <f aca="false">'3. Raw Leads'!T240</f>
        <v>1</v>
      </c>
      <c r="K240" s="49" t="n">
        <f aca="false">'3. Raw Leads'!U240</f>
        <v>7</v>
      </c>
      <c r="L240" s="49" t="str">
        <f aca="false">'3. Raw Leads'!V240</f>
        <v>No</v>
      </c>
      <c r="M240" s="49" t="n">
        <f aca="false">'3. Raw Leads'!W240</f>
        <v>2</v>
      </c>
      <c r="N240" s="49" t="str">
        <f aca="false">'3. Raw Leads'!X240</f>
        <v>Interested – evaluating</v>
      </c>
      <c r="O240" s="49" t="str">
        <f aca="false">'3. Raw Leads'!N240</f>
        <v>Just exploring</v>
      </c>
      <c r="P240" s="49" t="n">
        <f aca="false">IFERROR(VLOOKUP(F240,'10. Lookups'!$A$3:$B$9,2,FALSE()),5)</f>
        <v>25</v>
      </c>
      <c r="Q240" s="49" t="n">
        <f aca="false">IFERROR(VLOOKUP(D240,'10. Lookups'!$D$3:$E$12,2,FALSE()),3)</f>
        <v>7</v>
      </c>
      <c r="R240" s="49" t="n">
        <f aca="false">IFERROR(VLOOKUP(E240,'10. Lookups'!$G$3:$H$8,2,FALSE()),5)</f>
        <v>15</v>
      </c>
      <c r="S240" s="49" t="n">
        <f aca="false">IFERROR(VLOOKUP(H240,'10. Lookups'!$J$3:$K$6,2,FALSE()),1)+IF(I240&gt;=75,5,IF(I240&gt;=50,3,IF(I240&gt;=25,2,IF(I240&gt;0,1,0))))+MIN(4,J240*2)</f>
        <v>6</v>
      </c>
      <c r="T240" s="49" t="n">
        <f aca="false">IF(K240&lt;=1,5,IF(K240&lt;=3,4,IF(K240&lt;=7,2,IF(K240&lt;=14,1,0))))+IFERROR(VLOOKUP(L240,'10. Lookups'!$M$3:$N$6,2,FALSE()),1)</f>
        <v>3</v>
      </c>
      <c r="U240" s="49" t="n">
        <f aca="false">IFERROR(VLOOKUP(N240,'10. Lookups'!$P$3:$Q$11,2,FALSE()),3)</f>
        <v>10</v>
      </c>
      <c r="V240" s="49" t="n">
        <f aca="false">IFERROR(VLOOKUP(O240,'10. Lookups'!$S$3:$T$7,2,FALSE()),2)</f>
        <v>1</v>
      </c>
      <c r="W240" s="49" t="n">
        <f aca="false">MIN(100,P240+Q240+R240+S240+T240+U240+V240)</f>
        <v>67</v>
      </c>
      <c r="X240" s="56" t="n">
        <f aca="false">W240</f>
        <v>67</v>
      </c>
      <c r="Y240" s="49" t="str">
        <f aca="false">IF(X240&gt;=75,"Hot",IF(X240&gt;=50,"Warm","Cold"))</f>
        <v>Warm</v>
      </c>
      <c r="Z240" s="49" t="str">
        <f aca="false">IF(Y240="Hot","Call within 5 min · senior agent · site-visit slot",IF(Y240="Warm","Call within 24h · WhatsApp drip · price sheet","Retargeting audience · email nurture · skip dial"))</f>
        <v>Call within 24h · WhatsApp drip · price sheet</v>
      </c>
    </row>
    <row r="241" customFormat="false" ht="15" hidden="false" customHeight="true" outlineLevel="0" collapsed="false">
      <c r="A241" s="52" t="str">
        <f aca="false">'3. Raw Leads'!A241</f>
        <v>L0240</v>
      </c>
      <c r="B241" s="52" t="str">
        <f aca="false">'3. Raw Leads'!C241</f>
        <v>Towhid Mondol</v>
      </c>
      <c r="C241" s="52" t="str">
        <f aca="false">'3. Raw Leads'!D241</f>
        <v>01693544926</v>
      </c>
      <c r="D241" s="52" t="str">
        <f aca="false">'3. Raw Leads'!I241</f>
        <v>Bashundhara R/A</v>
      </c>
      <c r="E241" s="52" t="str">
        <f aca="false">'3. Raw Leads'!J241</f>
        <v>Mirpur DOHS Premier</v>
      </c>
      <c r="F241" s="52" t="str">
        <f aca="false">'3. Raw Leads'!K241</f>
        <v>Under 60L</v>
      </c>
      <c r="G241" s="54" t="n">
        <f aca="false">'3. Raw Leads'!L241</f>
        <v>4499999</v>
      </c>
      <c r="H241" s="52" t="str">
        <f aca="false">'3. Raw Leads'!R241</f>
        <v>Most (≥75%)</v>
      </c>
      <c r="I241" s="57" t="n">
        <f aca="false">'3. Raw Leads'!S241</f>
        <v>100</v>
      </c>
      <c r="J241" s="52" t="n">
        <f aca="false">'3. Raw Leads'!T241</f>
        <v>1</v>
      </c>
      <c r="K241" s="52" t="n">
        <f aca="false">'3. Raw Leads'!U241</f>
        <v>30</v>
      </c>
      <c r="L241" s="52" t="str">
        <f aca="false">'3. Raw Leads'!V241</f>
        <v>No</v>
      </c>
      <c r="M241" s="52" t="n">
        <f aca="false">'3. Raw Leads'!W241</f>
        <v>4</v>
      </c>
      <c r="N241" s="52" t="str">
        <f aca="false">'3. Raw Leads'!X241</f>
        <v>Not picked up</v>
      </c>
      <c r="O241" s="52" t="str">
        <f aca="false">'3. Raw Leads'!N241</f>
        <v>Within 1 month</v>
      </c>
      <c r="P241" s="52" t="n">
        <f aca="false">IFERROR(VLOOKUP(F241,'10. Lookups'!$A$3:$B$9,2,FALSE()),5)</f>
        <v>8</v>
      </c>
      <c r="Q241" s="52" t="n">
        <f aca="false">IFERROR(VLOOKUP(D241,'10. Lookups'!$D$3:$E$12,2,FALSE()),3)</f>
        <v>15</v>
      </c>
      <c r="R241" s="52" t="n">
        <f aca="false">IFERROR(VLOOKUP(E241,'10. Lookups'!$G$3:$H$8,2,FALSE()),5)</f>
        <v>15</v>
      </c>
      <c r="S241" s="52" t="n">
        <f aca="false">IFERROR(VLOOKUP(H241,'10. Lookups'!$J$3:$K$6,2,FALSE()),1)+IF(I241&gt;=75,5,IF(I241&gt;=50,3,IF(I241&gt;=25,2,IF(I241&gt;0,1,0))))+MIN(4,J241*2)</f>
        <v>11</v>
      </c>
      <c r="T241" s="52" t="n">
        <f aca="false">IF(K241&lt;=1,5,IF(K241&lt;=3,4,IF(K241&lt;=7,2,IF(K241&lt;=14,1,0))))+IFERROR(VLOOKUP(L241,'10. Lookups'!$M$3:$N$6,2,FALSE()),1)</f>
        <v>1</v>
      </c>
      <c r="U241" s="52" t="n">
        <f aca="false">IFERROR(VLOOKUP(N241,'10. Lookups'!$P$3:$Q$11,2,FALSE()),3)</f>
        <v>3</v>
      </c>
      <c r="V241" s="52" t="n">
        <f aca="false">IFERROR(VLOOKUP(O241,'10. Lookups'!$S$3:$T$7,2,FALSE()),2)</f>
        <v>5</v>
      </c>
      <c r="W241" s="52" t="n">
        <f aca="false">MIN(100,P241+Q241+R241+S241+T241+U241+V241)</f>
        <v>58</v>
      </c>
      <c r="X241" s="58" t="n">
        <f aca="false">W241</f>
        <v>58</v>
      </c>
      <c r="Y241" s="52" t="str">
        <f aca="false">IF(X241&gt;=75,"Hot",IF(X241&gt;=50,"Warm","Cold"))</f>
        <v>Warm</v>
      </c>
      <c r="Z241" s="52" t="str">
        <f aca="false">IF(Y241="Hot","Call within 5 min · senior agent · site-visit slot",IF(Y241="Warm","Call within 24h · WhatsApp drip · price sheet","Retargeting audience · email nurture · skip dial"))</f>
        <v>Call within 24h · WhatsApp drip · price sheet</v>
      </c>
    </row>
    <row r="242" customFormat="false" ht="15" hidden="false" customHeight="true" outlineLevel="0" collapsed="false">
      <c r="A242" s="49" t="str">
        <f aca="false">'3. Raw Leads'!A242</f>
        <v>L0241</v>
      </c>
      <c r="B242" s="49" t="str">
        <f aca="false">'3. Raw Leads'!C242</f>
        <v>Tarek Hasan</v>
      </c>
      <c r="C242" s="49" t="str">
        <f aca="false">'3. Raw Leads'!D242</f>
        <v>01376228277</v>
      </c>
      <c r="D242" s="49" t="str">
        <f aca="false">'3. Raw Leads'!I242</f>
        <v>Khilgaon</v>
      </c>
      <c r="E242" s="49" t="str">
        <f aca="false">'3. Raw Leads'!J242</f>
        <v>Skyline Heights – Bashundhara</v>
      </c>
      <c r="F242" s="49" t="str">
        <f aca="false">'3. Raw Leads'!K242</f>
        <v>80L–1Cr</v>
      </c>
      <c r="G242" s="51" t="n">
        <f aca="false">'3. Raw Leads'!L242</f>
        <v>8999999</v>
      </c>
      <c r="H242" s="49" t="str">
        <f aca="false">'3. Raw Leads'!R242</f>
        <v>Most (≥75%)</v>
      </c>
      <c r="I242" s="55" t="n">
        <f aca="false">'3. Raw Leads'!S242</f>
        <v>50</v>
      </c>
      <c r="J242" s="49" t="n">
        <f aca="false">'3. Raw Leads'!T242</f>
        <v>1</v>
      </c>
      <c r="K242" s="49" t="n">
        <f aca="false">'3. Raw Leads'!U242</f>
        <v>2</v>
      </c>
      <c r="L242" s="49" t="str">
        <f aca="false">'3. Raw Leads'!V242</f>
        <v>Read no reply</v>
      </c>
      <c r="M242" s="49" t="n">
        <f aca="false">'3. Raw Leads'!W242</f>
        <v>1</v>
      </c>
      <c r="N242" s="49" t="str">
        <f aca="false">'3. Raw Leads'!X242</f>
        <v>Needs info – follow up</v>
      </c>
      <c r="O242" s="49" t="str">
        <f aca="false">'3. Raw Leads'!N242</f>
        <v>Within 1 month</v>
      </c>
      <c r="P242" s="49" t="n">
        <f aca="false">IFERROR(VLOOKUP(F242,'10. Lookups'!$A$3:$B$9,2,FALSE()),5)</f>
        <v>22</v>
      </c>
      <c r="Q242" s="49" t="n">
        <f aca="false">IFERROR(VLOOKUP(D242,'10. Lookups'!$D$3:$E$12,2,FALSE()),3)</f>
        <v>7</v>
      </c>
      <c r="R242" s="49" t="n">
        <f aca="false">IFERROR(VLOOKUP(E242,'10. Lookups'!$G$3:$H$8,2,FALSE()),5)</f>
        <v>15</v>
      </c>
      <c r="S242" s="49" t="n">
        <f aca="false">IFERROR(VLOOKUP(H242,'10. Lookups'!$J$3:$K$6,2,FALSE()),1)+IF(I242&gt;=75,5,IF(I242&gt;=50,3,IF(I242&gt;=25,2,IF(I242&gt;0,1,0))))+MIN(4,J242*2)</f>
        <v>9</v>
      </c>
      <c r="T242" s="49" t="n">
        <f aca="false">IF(K242&lt;=1,5,IF(K242&lt;=3,4,IF(K242&lt;=7,2,IF(K242&lt;=14,1,0))))+IFERROR(VLOOKUP(L242,'10. Lookups'!$M$3:$N$6,2,FALSE()),1)</f>
        <v>7</v>
      </c>
      <c r="U242" s="49" t="n">
        <f aca="false">IFERROR(VLOOKUP(N242,'10. Lookups'!$P$3:$Q$11,2,FALSE()),3)</f>
        <v>7</v>
      </c>
      <c r="V242" s="49" t="n">
        <f aca="false">IFERROR(VLOOKUP(O242,'10. Lookups'!$S$3:$T$7,2,FALSE()),2)</f>
        <v>5</v>
      </c>
      <c r="W242" s="49" t="n">
        <f aca="false">MIN(100,P242+Q242+R242+S242+T242+U242+V242)</f>
        <v>72</v>
      </c>
      <c r="X242" s="56" t="n">
        <f aca="false">W242</f>
        <v>72</v>
      </c>
      <c r="Y242" s="49" t="str">
        <f aca="false">IF(X242&gt;=75,"Hot",IF(X242&gt;=50,"Warm","Cold"))</f>
        <v>Warm</v>
      </c>
      <c r="Z242" s="49" t="str">
        <f aca="false">IF(Y242="Hot","Call within 5 min · senior agent · site-visit slot",IF(Y242="Warm","Call within 24h · WhatsApp drip · price sheet","Retargeting audience · email nurture · skip dial"))</f>
        <v>Call within 24h · WhatsApp drip · price sheet</v>
      </c>
    </row>
    <row r="243" customFormat="false" ht="15" hidden="false" customHeight="true" outlineLevel="0" collapsed="false">
      <c r="A243" s="52" t="str">
        <f aca="false">'3. Raw Leads'!A243</f>
        <v>L0242</v>
      </c>
      <c r="B243" s="52" t="str">
        <f aca="false">'3. Raw Leads'!C243</f>
        <v>Farzana Hasan</v>
      </c>
      <c r="C243" s="52" t="str">
        <f aca="false">'3. Raw Leads'!D243</f>
        <v>01460443270</v>
      </c>
      <c r="D243" s="52" t="str">
        <f aca="false">'3. Raw Leads'!I243</f>
        <v>Mirpur DOHS</v>
      </c>
      <c r="E243" s="52" t="str">
        <f aca="false">'3. Raw Leads'!J243</f>
        <v>Skyline Heights – Bashundhara</v>
      </c>
      <c r="F243" s="52" t="str">
        <f aca="false">'3. Raw Leads'!K243</f>
        <v>Under 60L</v>
      </c>
      <c r="G243" s="54" t="n">
        <f aca="false">'3. Raw Leads'!L243</f>
        <v>4499999</v>
      </c>
      <c r="H243" s="52" t="str">
        <f aca="false">'3. Raw Leads'!R243</f>
        <v>Most (≥75%)</v>
      </c>
      <c r="I243" s="57" t="n">
        <f aca="false">'3. Raw Leads'!S243</f>
        <v>0</v>
      </c>
      <c r="J243" s="52" t="n">
        <f aca="false">'3. Raw Leads'!T243</f>
        <v>0</v>
      </c>
      <c r="K243" s="52" t="n">
        <f aca="false">'3. Raw Leads'!U243</f>
        <v>1</v>
      </c>
      <c r="L243" s="52" t="str">
        <f aca="false">'3. Raw Leads'!V243</f>
        <v>Read no reply</v>
      </c>
      <c r="M243" s="52" t="n">
        <f aca="false">'3. Raw Leads'!W243</f>
        <v>1</v>
      </c>
      <c r="N243" s="52" t="str">
        <f aca="false">'3. Raw Leads'!X243</f>
        <v>Hot – callback scheduled</v>
      </c>
      <c r="O243" s="52" t="str">
        <f aca="false">'3. Raw Leads'!N243</f>
        <v>1–3 months</v>
      </c>
      <c r="P243" s="52" t="n">
        <f aca="false">IFERROR(VLOOKUP(F243,'10. Lookups'!$A$3:$B$9,2,FALSE()),5)</f>
        <v>8</v>
      </c>
      <c r="Q243" s="52" t="n">
        <f aca="false">IFERROR(VLOOKUP(D243,'10. Lookups'!$D$3:$E$12,2,FALSE()),3)</f>
        <v>15</v>
      </c>
      <c r="R243" s="52" t="n">
        <f aca="false">IFERROR(VLOOKUP(E243,'10. Lookups'!$G$3:$H$8,2,FALSE()),5)</f>
        <v>15</v>
      </c>
      <c r="S243" s="52" t="n">
        <f aca="false">IFERROR(VLOOKUP(H243,'10. Lookups'!$J$3:$K$6,2,FALSE()),1)+IF(I243&gt;=75,5,IF(I243&gt;=50,3,IF(I243&gt;=25,2,IF(I243&gt;0,1,0))))+MIN(4,J243*2)</f>
        <v>4</v>
      </c>
      <c r="T243" s="52" t="n">
        <f aca="false">IF(K243&lt;=1,5,IF(K243&lt;=3,4,IF(K243&lt;=7,2,IF(K243&lt;=14,1,0))))+IFERROR(VLOOKUP(L243,'10. Lookups'!$M$3:$N$6,2,FALSE()),1)</f>
        <v>8</v>
      </c>
      <c r="U243" s="52" t="n">
        <f aca="false">IFERROR(VLOOKUP(N243,'10. Lookups'!$P$3:$Q$11,2,FALSE()),3)</f>
        <v>13</v>
      </c>
      <c r="V243" s="52" t="n">
        <f aca="false">IFERROR(VLOOKUP(O243,'10. Lookups'!$S$3:$T$7,2,FALSE()),2)</f>
        <v>4</v>
      </c>
      <c r="W243" s="52" t="n">
        <f aca="false">MIN(100,P243+Q243+R243+S243+T243+U243+V243)</f>
        <v>67</v>
      </c>
      <c r="X243" s="58" t="n">
        <f aca="false">W243</f>
        <v>67</v>
      </c>
      <c r="Y243" s="52" t="str">
        <f aca="false">IF(X243&gt;=75,"Hot",IF(X243&gt;=50,"Warm","Cold"))</f>
        <v>Warm</v>
      </c>
      <c r="Z243" s="52" t="str">
        <f aca="false">IF(Y243="Hot","Call within 5 min · senior agent · site-visit slot",IF(Y243="Warm","Call within 24h · WhatsApp drip · price sheet","Retargeting audience · email nurture · skip dial"))</f>
        <v>Call within 24h · WhatsApp drip · price sheet</v>
      </c>
    </row>
    <row r="244" customFormat="false" ht="15" hidden="false" customHeight="true" outlineLevel="0" collapsed="false">
      <c r="A244" s="49" t="str">
        <f aca="false">'3. Raw Leads'!A244</f>
        <v>L0243</v>
      </c>
      <c r="B244" s="49" t="str">
        <f aca="false">'3. Raw Leads'!C244</f>
        <v>Tanzila Pramanik</v>
      </c>
      <c r="C244" s="49" t="str">
        <f aca="false">'3. Raw Leads'!D244</f>
        <v>01358074120</v>
      </c>
      <c r="D244" s="49" t="str">
        <f aca="false">'3. Raw Leads'!I244</f>
        <v>Uttara</v>
      </c>
      <c r="E244" s="49" t="str">
        <f aca="false">'3. Raw Leads'!J244</f>
        <v>Generic / Not Sure</v>
      </c>
      <c r="F244" s="49" t="str">
        <f aca="false">'3. Raw Leads'!K244</f>
        <v>80L–1Cr</v>
      </c>
      <c r="G244" s="51" t="n">
        <f aca="false">'3. Raw Leads'!L244</f>
        <v>8999999</v>
      </c>
      <c r="H244" s="49" t="str">
        <f aca="false">'3. Raw Leads'!R244</f>
        <v>Most (≥75%)</v>
      </c>
      <c r="I244" s="55" t="n">
        <f aca="false">'3. Raw Leads'!S244</f>
        <v>25</v>
      </c>
      <c r="J244" s="49" t="n">
        <f aca="false">'3. Raw Leads'!T244</f>
        <v>2</v>
      </c>
      <c r="K244" s="49" t="n">
        <f aca="false">'3. Raw Leads'!U244</f>
        <v>1</v>
      </c>
      <c r="L244" s="49" t="str">
        <f aca="false">'3. Raw Leads'!V244</f>
        <v>No</v>
      </c>
      <c r="M244" s="49" t="n">
        <f aca="false">'3. Raw Leads'!W244</f>
        <v>3</v>
      </c>
      <c r="N244" s="49" t="str">
        <f aca="false">'3. Raw Leads'!X244</f>
        <v>Needs info – follow up</v>
      </c>
      <c r="O244" s="49" t="str">
        <f aca="false">'3. Raw Leads'!N244</f>
        <v>Just exploring</v>
      </c>
      <c r="P244" s="49" t="n">
        <f aca="false">IFERROR(VLOOKUP(F244,'10. Lookups'!$A$3:$B$9,2,FALSE()),5)</f>
        <v>22</v>
      </c>
      <c r="Q244" s="49" t="n">
        <f aca="false">IFERROR(VLOOKUP(D244,'10. Lookups'!$D$3:$E$12,2,FALSE()),3)</f>
        <v>15</v>
      </c>
      <c r="R244" s="49" t="n">
        <f aca="false">IFERROR(VLOOKUP(E244,'10. Lookups'!$G$3:$H$8,2,FALSE()),5)</f>
        <v>5</v>
      </c>
      <c r="S244" s="49" t="n">
        <f aca="false">IFERROR(VLOOKUP(H244,'10. Lookups'!$J$3:$K$6,2,FALSE()),1)+IF(I244&gt;=75,5,IF(I244&gt;=50,3,IF(I244&gt;=25,2,IF(I244&gt;0,1,0))))+MIN(4,J244*2)</f>
        <v>10</v>
      </c>
      <c r="T244" s="49" t="n">
        <f aca="false">IF(K244&lt;=1,5,IF(K244&lt;=3,4,IF(K244&lt;=7,2,IF(K244&lt;=14,1,0))))+IFERROR(VLOOKUP(L244,'10. Lookups'!$M$3:$N$6,2,FALSE()),1)</f>
        <v>6</v>
      </c>
      <c r="U244" s="49" t="n">
        <f aca="false">IFERROR(VLOOKUP(N244,'10. Lookups'!$P$3:$Q$11,2,FALSE()),3)</f>
        <v>7</v>
      </c>
      <c r="V244" s="49" t="n">
        <f aca="false">IFERROR(VLOOKUP(O244,'10. Lookups'!$S$3:$T$7,2,FALSE()),2)</f>
        <v>1</v>
      </c>
      <c r="W244" s="49" t="n">
        <f aca="false">MIN(100,P244+Q244+R244+S244+T244+U244+V244)</f>
        <v>66</v>
      </c>
      <c r="X244" s="56" t="n">
        <f aca="false">W244</f>
        <v>66</v>
      </c>
      <c r="Y244" s="49" t="str">
        <f aca="false">IF(X244&gt;=75,"Hot",IF(X244&gt;=50,"Warm","Cold"))</f>
        <v>Warm</v>
      </c>
      <c r="Z244" s="49" t="str">
        <f aca="false">IF(Y244="Hot","Call within 5 min · senior agent · site-visit slot",IF(Y244="Warm","Call within 24h · WhatsApp drip · price sheet","Retargeting audience · email nurture · skip dial"))</f>
        <v>Call within 24h · WhatsApp drip · price sheet</v>
      </c>
    </row>
    <row r="245" customFormat="false" ht="15" hidden="false" customHeight="true" outlineLevel="0" collapsed="false">
      <c r="A245" s="52" t="str">
        <f aca="false">'3. Raw Leads'!A245</f>
        <v>L0244</v>
      </c>
      <c r="B245" s="52" t="str">
        <f aca="false">'3. Raw Leads'!C245</f>
        <v>Nazmul Khan</v>
      </c>
      <c r="C245" s="52" t="str">
        <f aca="false">'3. Raw Leads'!D245</f>
        <v>01318956907</v>
      </c>
      <c r="D245" s="52" t="str">
        <f aca="false">'3. Raw Leads'!I245</f>
        <v>Banasree</v>
      </c>
      <c r="E245" s="52" t="str">
        <f aca="false">'3. Raw Leads'!J245</f>
        <v>Generic / Not Sure</v>
      </c>
      <c r="F245" s="52" t="str">
        <f aca="false">'3. Raw Leads'!K245</f>
        <v>Under 60L</v>
      </c>
      <c r="G245" s="54" t="n">
        <f aca="false">'3. Raw Leads'!L245</f>
        <v>4499999</v>
      </c>
      <c r="H245" s="52" t="str">
        <f aca="false">'3. Raw Leads'!R245</f>
        <v>Partial (50–75%)</v>
      </c>
      <c r="I245" s="57" t="n">
        <f aca="false">'3. Raw Leads'!S245</f>
        <v>50</v>
      </c>
      <c r="J245" s="52" t="n">
        <f aca="false">'3. Raw Leads'!T245</f>
        <v>3</v>
      </c>
      <c r="K245" s="52" t="n">
        <f aca="false">'3. Raw Leads'!U245</f>
        <v>1</v>
      </c>
      <c r="L245" s="52" t="str">
        <f aca="false">'3. Raw Leads'!V245</f>
        <v>Yes</v>
      </c>
      <c r="M245" s="52" t="n">
        <f aca="false">'3. Raw Leads'!W245</f>
        <v>4</v>
      </c>
      <c r="N245" s="52" t="str">
        <f aca="false">'3. Raw Leads'!X245</f>
        <v>Not interested</v>
      </c>
      <c r="O245" s="52" t="str">
        <f aca="false">'3. Raw Leads'!N245</f>
        <v>Just exploring</v>
      </c>
      <c r="P245" s="52" t="n">
        <f aca="false">IFERROR(VLOOKUP(F245,'10. Lookups'!$A$3:$B$9,2,FALSE()),5)</f>
        <v>8</v>
      </c>
      <c r="Q245" s="52" t="n">
        <f aca="false">IFERROR(VLOOKUP(D245,'10. Lookups'!$D$3:$E$12,2,FALSE()),3)</f>
        <v>15</v>
      </c>
      <c r="R245" s="52" t="n">
        <f aca="false">IFERROR(VLOOKUP(E245,'10. Lookups'!$G$3:$H$8,2,FALSE()),5)</f>
        <v>5</v>
      </c>
      <c r="S245" s="52" t="n">
        <f aca="false">IFERROR(VLOOKUP(H245,'10. Lookups'!$J$3:$K$6,2,FALSE()),1)+IF(I245&gt;=75,5,IF(I245&gt;=50,3,IF(I245&gt;=25,2,IF(I245&gt;0,1,0))))+MIN(4,J245*2)</f>
        <v>9</v>
      </c>
      <c r="T245" s="52" t="n">
        <f aca="false">IF(K245&lt;=1,5,IF(K245&lt;=3,4,IF(K245&lt;=7,2,IF(K245&lt;=14,1,0))))+IFERROR(VLOOKUP(L245,'10. Lookups'!$M$3:$N$6,2,FALSE()),1)</f>
        <v>10</v>
      </c>
      <c r="U245" s="52" t="n">
        <f aca="false">IFERROR(VLOOKUP(N245,'10. Lookups'!$P$3:$Q$11,2,FALSE()),3)</f>
        <v>1</v>
      </c>
      <c r="V245" s="52" t="n">
        <f aca="false">IFERROR(VLOOKUP(O245,'10. Lookups'!$S$3:$T$7,2,FALSE()),2)</f>
        <v>1</v>
      </c>
      <c r="W245" s="52" t="n">
        <f aca="false">MIN(100,P245+Q245+R245+S245+T245+U245+V245)</f>
        <v>49</v>
      </c>
      <c r="X245" s="58" t="n">
        <f aca="false">W245</f>
        <v>49</v>
      </c>
      <c r="Y245" s="52" t="str">
        <f aca="false">IF(X245&gt;=75,"Hot",IF(X245&gt;=50,"Warm","Cold"))</f>
        <v>Cold</v>
      </c>
      <c r="Z245" s="52" t="str">
        <f aca="false">IF(Y245="Hot","Call within 5 min · senior agent · site-visit slot",IF(Y245="Warm","Call within 24h · WhatsApp drip · price sheet","Retargeting audience · email nurture · skip dial"))</f>
        <v>Retargeting audience · email nurture · skip dial</v>
      </c>
    </row>
    <row r="246" customFormat="false" ht="15" hidden="false" customHeight="true" outlineLevel="0" collapsed="false">
      <c r="A246" s="49" t="str">
        <f aca="false">'3. Raw Leads'!A246</f>
        <v>L0245</v>
      </c>
      <c r="B246" s="49" t="str">
        <f aca="false">'3. Raw Leads'!C246</f>
        <v>Polash Mondol</v>
      </c>
      <c r="C246" s="49" t="str">
        <f aca="false">'3. Raw Leads'!D246</f>
        <v>01946103399</v>
      </c>
      <c r="D246" s="49" t="str">
        <f aca="false">'3. Raw Leads'!I246</f>
        <v>Aftab Nagar</v>
      </c>
      <c r="E246" s="49" t="str">
        <f aca="false">'3. Raw Leads'!J246</f>
        <v>Skyline Heights – Bashundhara</v>
      </c>
      <c r="F246" s="49" t="str">
        <f aca="false">'3. Raw Leads'!K246</f>
        <v>60L–80L</v>
      </c>
      <c r="G246" s="51" t="n">
        <f aca="false">'3. Raw Leads'!L246</f>
        <v>6999999</v>
      </c>
      <c r="H246" s="49" t="str">
        <f aca="false">'3. Raw Leads'!R246</f>
        <v>Full (all fields)</v>
      </c>
      <c r="I246" s="55" t="n">
        <f aca="false">'3. Raw Leads'!S246</f>
        <v>50</v>
      </c>
      <c r="J246" s="49" t="n">
        <f aca="false">'3. Raw Leads'!T246</f>
        <v>0</v>
      </c>
      <c r="K246" s="49" t="n">
        <f aca="false">'3. Raw Leads'!U246</f>
        <v>0</v>
      </c>
      <c r="L246" s="49" t="str">
        <f aca="false">'3. Raw Leads'!V246</f>
        <v>Yes</v>
      </c>
      <c r="M246" s="49" t="n">
        <f aca="false">'3. Raw Leads'!W246</f>
        <v>2</v>
      </c>
      <c r="N246" s="49" t="str">
        <f aca="false">'3. Raw Leads'!X246</f>
        <v>Needs info – follow up</v>
      </c>
      <c r="O246" s="49" t="str">
        <f aca="false">'3. Raw Leads'!N246</f>
        <v>1–3 months</v>
      </c>
      <c r="P246" s="49" t="n">
        <f aca="false">IFERROR(VLOOKUP(F246,'10. Lookups'!$A$3:$B$9,2,FALSE()),5)</f>
        <v>18</v>
      </c>
      <c r="Q246" s="49" t="n">
        <f aca="false">IFERROR(VLOOKUP(D246,'10. Lookups'!$D$3:$E$12,2,FALSE()),3)</f>
        <v>15</v>
      </c>
      <c r="R246" s="49" t="n">
        <f aca="false">IFERROR(VLOOKUP(E246,'10. Lookups'!$G$3:$H$8,2,FALSE()),5)</f>
        <v>15</v>
      </c>
      <c r="S246" s="49" t="n">
        <f aca="false">IFERROR(VLOOKUP(H246,'10. Lookups'!$J$3:$K$6,2,FALSE()),1)+IF(I246&gt;=75,5,IF(I246&gt;=50,3,IF(I246&gt;=25,2,IF(I246&gt;0,1,0))))+MIN(4,J246*2)</f>
        <v>9</v>
      </c>
      <c r="T246" s="49" t="n">
        <f aca="false">IF(K246&lt;=1,5,IF(K246&lt;=3,4,IF(K246&lt;=7,2,IF(K246&lt;=14,1,0))))+IFERROR(VLOOKUP(L246,'10. Lookups'!$M$3:$N$6,2,FALSE()),1)</f>
        <v>10</v>
      </c>
      <c r="U246" s="49" t="n">
        <f aca="false">IFERROR(VLOOKUP(N246,'10. Lookups'!$P$3:$Q$11,2,FALSE()),3)</f>
        <v>7</v>
      </c>
      <c r="V246" s="49" t="n">
        <f aca="false">IFERROR(VLOOKUP(O246,'10. Lookups'!$S$3:$T$7,2,FALSE()),2)</f>
        <v>4</v>
      </c>
      <c r="W246" s="49" t="n">
        <f aca="false">MIN(100,P246+Q246+R246+S246+T246+U246+V246)</f>
        <v>78</v>
      </c>
      <c r="X246" s="56" t="n">
        <f aca="false">W246</f>
        <v>78</v>
      </c>
      <c r="Y246" s="49" t="str">
        <f aca="false">IF(X246&gt;=75,"Hot",IF(X246&gt;=50,"Warm","Cold"))</f>
        <v>Hot</v>
      </c>
      <c r="Z246" s="49" t="str">
        <f aca="false">IF(Y246="Hot","Call within 5 min · senior agent · site-visit slot",IF(Y246="Warm","Call within 24h · WhatsApp drip · price sheet","Retargeting audience · email nurture · skip dial"))</f>
        <v>Call within 5 min · senior agent · site-visit slot</v>
      </c>
    </row>
    <row r="247" customFormat="false" ht="15" hidden="false" customHeight="true" outlineLevel="0" collapsed="false">
      <c r="A247" s="52" t="str">
        <f aca="false">'3. Raw Leads'!A247</f>
        <v>L0246</v>
      </c>
      <c r="B247" s="52" t="str">
        <f aca="false">'3. Raw Leads'!C247</f>
        <v>Shakil Mahmud</v>
      </c>
      <c r="C247" s="52" t="str">
        <f aca="false">'3. Raw Leads'!D247</f>
        <v>01625823868</v>
      </c>
      <c r="D247" s="52" t="str">
        <f aca="false">'3. Raw Leads'!I247</f>
        <v>Bashundhara R/A</v>
      </c>
      <c r="E247" s="52" t="str">
        <f aca="false">'3. Raw Leads'!J247</f>
        <v>Mirpur DOHS Premier</v>
      </c>
      <c r="F247" s="52" t="str">
        <f aca="false">'3. Raw Leads'!K247</f>
        <v>80L–1Cr</v>
      </c>
      <c r="G247" s="54" t="n">
        <f aca="false">'3. Raw Leads'!L247</f>
        <v>8999999</v>
      </c>
      <c r="H247" s="52" t="str">
        <f aca="false">'3. Raw Leads'!R247</f>
        <v>Full (all fields)</v>
      </c>
      <c r="I247" s="57" t="n">
        <f aca="false">'3. Raw Leads'!S247</f>
        <v>50</v>
      </c>
      <c r="J247" s="52" t="n">
        <f aca="false">'3. Raw Leads'!T247</f>
        <v>1</v>
      </c>
      <c r="K247" s="52" t="n">
        <f aca="false">'3. Raw Leads'!U247</f>
        <v>1</v>
      </c>
      <c r="L247" s="52" t="str">
        <f aca="false">'3. Raw Leads'!V247</f>
        <v>Read no reply</v>
      </c>
      <c r="M247" s="52" t="n">
        <f aca="false">'3. Raw Leads'!W247</f>
        <v>1</v>
      </c>
      <c r="N247" s="52" t="str">
        <f aca="false">'3. Raw Leads'!X247</f>
        <v>Not picked up</v>
      </c>
      <c r="O247" s="52" t="str">
        <f aca="false">'3. Raw Leads'!N247</f>
        <v>1–3 months</v>
      </c>
      <c r="P247" s="52" t="n">
        <f aca="false">IFERROR(VLOOKUP(F247,'10. Lookups'!$A$3:$B$9,2,FALSE()),5)</f>
        <v>22</v>
      </c>
      <c r="Q247" s="52" t="n">
        <f aca="false">IFERROR(VLOOKUP(D247,'10. Lookups'!$D$3:$E$12,2,FALSE()),3)</f>
        <v>15</v>
      </c>
      <c r="R247" s="52" t="n">
        <f aca="false">IFERROR(VLOOKUP(E247,'10. Lookups'!$G$3:$H$8,2,FALSE()),5)</f>
        <v>15</v>
      </c>
      <c r="S247" s="52" t="n">
        <f aca="false">IFERROR(VLOOKUP(H247,'10. Lookups'!$J$3:$K$6,2,FALSE()),1)+IF(I247&gt;=75,5,IF(I247&gt;=50,3,IF(I247&gt;=25,2,IF(I247&gt;0,1,0))))+MIN(4,J247*2)</f>
        <v>11</v>
      </c>
      <c r="T247" s="52" t="n">
        <f aca="false">IF(K247&lt;=1,5,IF(K247&lt;=3,4,IF(K247&lt;=7,2,IF(K247&lt;=14,1,0))))+IFERROR(VLOOKUP(L247,'10. Lookups'!$M$3:$N$6,2,FALSE()),1)</f>
        <v>8</v>
      </c>
      <c r="U247" s="52" t="n">
        <f aca="false">IFERROR(VLOOKUP(N247,'10. Lookups'!$P$3:$Q$11,2,FALSE()),3)</f>
        <v>3</v>
      </c>
      <c r="V247" s="52" t="n">
        <f aca="false">IFERROR(VLOOKUP(O247,'10. Lookups'!$S$3:$T$7,2,FALSE()),2)</f>
        <v>4</v>
      </c>
      <c r="W247" s="52" t="n">
        <f aca="false">MIN(100,P247+Q247+R247+S247+T247+U247+V247)</f>
        <v>78</v>
      </c>
      <c r="X247" s="58" t="n">
        <f aca="false">W247</f>
        <v>78</v>
      </c>
      <c r="Y247" s="52" t="str">
        <f aca="false">IF(X247&gt;=75,"Hot",IF(X247&gt;=50,"Warm","Cold"))</f>
        <v>Hot</v>
      </c>
      <c r="Z247" s="52" t="str">
        <f aca="false">IF(Y247="Hot","Call within 5 min · senior agent · site-visit slot",IF(Y247="Warm","Call within 24h · WhatsApp drip · price sheet","Retargeting audience · email nurture · skip dial"))</f>
        <v>Call within 5 min · senior agent · site-visit slot</v>
      </c>
    </row>
    <row r="248" customFormat="false" ht="15" hidden="false" customHeight="true" outlineLevel="0" collapsed="false">
      <c r="A248" s="49" t="str">
        <f aca="false">'3. Raw Leads'!A248</f>
        <v>L0247</v>
      </c>
      <c r="B248" s="49" t="str">
        <f aca="false">'3. Raw Leads'!C248</f>
        <v>Mizan Reza</v>
      </c>
      <c r="C248" s="49" t="str">
        <f aca="false">'3. Raw Leads'!D248</f>
        <v>01628463985</v>
      </c>
      <c r="D248" s="49" t="str">
        <f aca="false">'3. Raw Leads'!I248</f>
        <v>Aftab Nagar</v>
      </c>
      <c r="E248" s="49" t="str">
        <f aca="false">'3. Raw Leads'!J248</f>
        <v>Skyline Heights – Bashundhara</v>
      </c>
      <c r="F248" s="49" t="str">
        <f aca="false">'3. Raw Leads'!K248</f>
        <v>Not disclosed</v>
      </c>
      <c r="G248" s="51" t="n">
        <f aca="false">'3. Raw Leads'!L248</f>
        <v>0</v>
      </c>
      <c r="H248" s="49" t="str">
        <f aca="false">'3. Raw Leads'!R248</f>
        <v>Most (≥75%)</v>
      </c>
      <c r="I248" s="55" t="n">
        <f aca="false">'3. Raw Leads'!S248</f>
        <v>25</v>
      </c>
      <c r="J248" s="49" t="n">
        <f aca="false">'3. Raw Leads'!T248</f>
        <v>0</v>
      </c>
      <c r="K248" s="49" t="n">
        <f aca="false">'3. Raw Leads'!U248</f>
        <v>3</v>
      </c>
      <c r="L248" s="49" t="str">
        <f aca="false">'3. Raw Leads'!V248</f>
        <v>No</v>
      </c>
      <c r="M248" s="49" t="n">
        <f aca="false">'3. Raw Leads'!W248</f>
        <v>1</v>
      </c>
      <c r="N248" s="49" t="str">
        <f aca="false">'3. Raw Leads'!X248</f>
        <v>Needs info – follow up</v>
      </c>
      <c r="O248" s="49" t="str">
        <f aca="false">'3. Raw Leads'!N248</f>
        <v>6–12 months</v>
      </c>
      <c r="P248" s="49" t="n">
        <f aca="false">IFERROR(VLOOKUP(F248,'10. Lookups'!$A$3:$B$9,2,FALSE()),5)</f>
        <v>5</v>
      </c>
      <c r="Q248" s="49" t="n">
        <f aca="false">IFERROR(VLOOKUP(D248,'10. Lookups'!$D$3:$E$12,2,FALSE()),3)</f>
        <v>15</v>
      </c>
      <c r="R248" s="49" t="n">
        <f aca="false">IFERROR(VLOOKUP(E248,'10. Lookups'!$G$3:$H$8,2,FALSE()),5)</f>
        <v>15</v>
      </c>
      <c r="S248" s="49" t="n">
        <f aca="false">IFERROR(VLOOKUP(H248,'10. Lookups'!$J$3:$K$6,2,FALSE()),1)+IF(I248&gt;=75,5,IF(I248&gt;=50,3,IF(I248&gt;=25,2,IF(I248&gt;0,1,0))))+MIN(4,J248*2)</f>
        <v>6</v>
      </c>
      <c r="T248" s="49" t="n">
        <f aca="false">IF(K248&lt;=1,5,IF(K248&lt;=3,4,IF(K248&lt;=7,2,IF(K248&lt;=14,1,0))))+IFERROR(VLOOKUP(L248,'10. Lookups'!$M$3:$N$6,2,FALSE()),1)</f>
        <v>5</v>
      </c>
      <c r="U248" s="49" t="n">
        <f aca="false">IFERROR(VLOOKUP(N248,'10. Lookups'!$P$3:$Q$11,2,FALSE()),3)</f>
        <v>7</v>
      </c>
      <c r="V248" s="49" t="n">
        <f aca="false">IFERROR(VLOOKUP(O248,'10. Lookups'!$S$3:$T$7,2,FALSE()),2)</f>
        <v>2</v>
      </c>
      <c r="W248" s="49" t="n">
        <f aca="false">MIN(100,P248+Q248+R248+S248+T248+U248+V248)</f>
        <v>55</v>
      </c>
      <c r="X248" s="56" t="n">
        <f aca="false">W248</f>
        <v>55</v>
      </c>
      <c r="Y248" s="49" t="str">
        <f aca="false">IF(X248&gt;=75,"Hot",IF(X248&gt;=50,"Warm","Cold"))</f>
        <v>Warm</v>
      </c>
      <c r="Z248" s="49" t="str">
        <f aca="false">IF(Y248="Hot","Call within 5 min · senior agent · site-visit slot",IF(Y248="Warm","Call within 24h · WhatsApp drip · price sheet","Retargeting audience · email nurture · skip dial"))</f>
        <v>Call within 24h · WhatsApp drip · price sheet</v>
      </c>
    </row>
    <row r="249" customFormat="false" ht="15" hidden="false" customHeight="true" outlineLevel="0" collapsed="false">
      <c r="A249" s="52" t="str">
        <f aca="false">'3. Raw Leads'!A249</f>
        <v>L0248</v>
      </c>
      <c r="B249" s="52" t="str">
        <f aca="false">'3. Raw Leads'!C249</f>
        <v>Rumman Talukder</v>
      </c>
      <c r="C249" s="52" t="str">
        <f aca="false">'3. Raw Leads'!D249</f>
        <v>01618071569</v>
      </c>
      <c r="D249" s="52" t="str">
        <f aca="false">'3. Raw Leads'!I249</f>
        <v>Aftab Nagar</v>
      </c>
      <c r="E249" s="52" t="str">
        <f aca="false">'3. Raw Leads'!J249</f>
        <v>Aftab Garden Residence</v>
      </c>
      <c r="F249" s="52" t="str">
        <f aca="false">'3. Raw Leads'!K249</f>
        <v>1Cr–1.25Cr</v>
      </c>
      <c r="G249" s="54" t="n">
        <f aca="false">'3. Raw Leads'!L249</f>
        <v>11249999</v>
      </c>
      <c r="H249" s="52" t="str">
        <f aca="false">'3. Raw Leads'!R249</f>
        <v>Full (all fields)</v>
      </c>
      <c r="I249" s="57" t="n">
        <f aca="false">'3. Raw Leads'!S249</f>
        <v>0</v>
      </c>
      <c r="J249" s="52" t="n">
        <f aca="false">'3. Raw Leads'!T249</f>
        <v>0</v>
      </c>
      <c r="K249" s="52" t="n">
        <f aca="false">'3. Raw Leads'!U249</f>
        <v>2</v>
      </c>
      <c r="L249" s="52" t="str">
        <f aca="false">'3. Raw Leads'!V249</f>
        <v>No</v>
      </c>
      <c r="M249" s="52" t="n">
        <f aca="false">'3. Raw Leads'!W249</f>
        <v>2</v>
      </c>
      <c r="N249" s="52" t="str">
        <f aca="false">'3. Raw Leads'!X249</f>
        <v>Needs info – follow up</v>
      </c>
      <c r="O249" s="52" t="str">
        <f aca="false">'3. Raw Leads'!N249</f>
        <v>3–6 months</v>
      </c>
      <c r="P249" s="52" t="n">
        <f aca="false">IFERROR(VLOOKUP(F249,'10. Lookups'!$A$3:$B$9,2,FALSE()),5)</f>
        <v>25</v>
      </c>
      <c r="Q249" s="52" t="n">
        <f aca="false">IFERROR(VLOOKUP(D249,'10. Lookups'!$D$3:$E$12,2,FALSE()),3)</f>
        <v>15</v>
      </c>
      <c r="R249" s="52" t="n">
        <f aca="false">IFERROR(VLOOKUP(E249,'10. Lookups'!$G$3:$H$8,2,FALSE()),5)</f>
        <v>15</v>
      </c>
      <c r="S249" s="52" t="n">
        <f aca="false">IFERROR(VLOOKUP(H249,'10. Lookups'!$J$3:$K$6,2,FALSE()),1)+IF(I249&gt;=75,5,IF(I249&gt;=50,3,IF(I249&gt;=25,2,IF(I249&gt;0,1,0))))+MIN(4,J249*2)</f>
        <v>6</v>
      </c>
      <c r="T249" s="52" t="n">
        <f aca="false">IF(K249&lt;=1,5,IF(K249&lt;=3,4,IF(K249&lt;=7,2,IF(K249&lt;=14,1,0))))+IFERROR(VLOOKUP(L249,'10. Lookups'!$M$3:$N$6,2,FALSE()),1)</f>
        <v>5</v>
      </c>
      <c r="U249" s="52" t="n">
        <f aca="false">IFERROR(VLOOKUP(N249,'10. Lookups'!$P$3:$Q$11,2,FALSE()),3)</f>
        <v>7</v>
      </c>
      <c r="V249" s="52" t="n">
        <f aca="false">IFERROR(VLOOKUP(O249,'10. Lookups'!$S$3:$T$7,2,FALSE()),2)</f>
        <v>3</v>
      </c>
      <c r="W249" s="52" t="n">
        <f aca="false">MIN(100,P249+Q249+R249+S249+T249+U249+V249)</f>
        <v>76</v>
      </c>
      <c r="X249" s="58" t="n">
        <f aca="false">W249</f>
        <v>76</v>
      </c>
      <c r="Y249" s="52" t="str">
        <f aca="false">IF(X249&gt;=75,"Hot",IF(X249&gt;=50,"Warm","Cold"))</f>
        <v>Hot</v>
      </c>
      <c r="Z249" s="52" t="str">
        <f aca="false">IF(Y249="Hot","Call within 5 min · senior agent · site-visit slot",IF(Y249="Warm","Call within 24h · WhatsApp drip · price sheet","Retargeting audience · email nurture · skip dial"))</f>
        <v>Call within 5 min · senior agent · site-visit slot</v>
      </c>
    </row>
    <row r="250" customFormat="false" ht="15" hidden="false" customHeight="true" outlineLevel="0" collapsed="false">
      <c r="A250" s="49" t="str">
        <f aca="false">'3. Raw Leads'!A250</f>
        <v>L0249</v>
      </c>
      <c r="B250" s="49" t="str">
        <f aca="false">'3. Raw Leads'!C250</f>
        <v>Saiful Ahmed</v>
      </c>
      <c r="C250" s="49" t="str">
        <f aca="false">'3. Raw Leads'!D250</f>
        <v>01593036149</v>
      </c>
      <c r="D250" s="49" t="str">
        <f aca="false">'3. Raw Leads'!I250</f>
        <v>Bashundhara R/A</v>
      </c>
      <c r="E250" s="49" t="str">
        <f aca="false">'3. Raw Leads'!J250</f>
        <v>Aftab Garden Residence</v>
      </c>
      <c r="F250" s="49" t="str">
        <f aca="false">'3. Raw Leads'!K250</f>
        <v>80L–1Cr</v>
      </c>
      <c r="G250" s="51" t="n">
        <f aca="false">'3. Raw Leads'!L250</f>
        <v>8999999</v>
      </c>
      <c r="H250" s="49" t="str">
        <f aca="false">'3. Raw Leads'!R250</f>
        <v>Most (≥75%)</v>
      </c>
      <c r="I250" s="55" t="n">
        <f aca="false">'3. Raw Leads'!S250</f>
        <v>75</v>
      </c>
      <c r="J250" s="49" t="n">
        <f aca="false">'3. Raw Leads'!T250</f>
        <v>0</v>
      </c>
      <c r="K250" s="49" t="n">
        <f aca="false">'3. Raw Leads'!U250</f>
        <v>30</v>
      </c>
      <c r="L250" s="49" t="str">
        <f aca="false">'3. Raw Leads'!V250</f>
        <v>N/A</v>
      </c>
      <c r="M250" s="49" t="n">
        <f aca="false">'3. Raw Leads'!W250</f>
        <v>1</v>
      </c>
      <c r="N250" s="49" t="str">
        <f aca="false">'3. Raw Leads'!X250</f>
        <v>Needs info – follow up</v>
      </c>
      <c r="O250" s="49" t="str">
        <f aca="false">'3. Raw Leads'!N250</f>
        <v>Just exploring</v>
      </c>
      <c r="P250" s="49" t="n">
        <f aca="false">IFERROR(VLOOKUP(F250,'10. Lookups'!$A$3:$B$9,2,FALSE()),5)</f>
        <v>22</v>
      </c>
      <c r="Q250" s="49" t="n">
        <f aca="false">IFERROR(VLOOKUP(D250,'10. Lookups'!$D$3:$E$12,2,FALSE()),3)</f>
        <v>15</v>
      </c>
      <c r="R250" s="49" t="n">
        <f aca="false">IFERROR(VLOOKUP(E250,'10. Lookups'!$G$3:$H$8,2,FALSE()),5)</f>
        <v>15</v>
      </c>
      <c r="S250" s="49" t="n">
        <f aca="false">IFERROR(VLOOKUP(H250,'10. Lookups'!$J$3:$K$6,2,FALSE()),1)+IF(I250&gt;=75,5,IF(I250&gt;=50,3,IF(I250&gt;=25,2,IF(I250&gt;0,1,0))))+MIN(4,J250*2)</f>
        <v>9</v>
      </c>
      <c r="T250" s="49" t="n">
        <f aca="false">IF(K250&lt;=1,5,IF(K250&lt;=3,4,IF(K250&lt;=7,2,IF(K250&lt;=14,1,0))))+IFERROR(VLOOKUP(L250,'10. Lookups'!$M$3:$N$6,2,FALSE()),1)</f>
        <v>2</v>
      </c>
      <c r="U250" s="49" t="n">
        <f aca="false">IFERROR(VLOOKUP(N250,'10. Lookups'!$P$3:$Q$11,2,FALSE()),3)</f>
        <v>7</v>
      </c>
      <c r="V250" s="49" t="n">
        <f aca="false">IFERROR(VLOOKUP(O250,'10. Lookups'!$S$3:$T$7,2,FALSE()),2)</f>
        <v>1</v>
      </c>
      <c r="W250" s="49" t="n">
        <f aca="false">MIN(100,P250+Q250+R250+S250+T250+U250+V250)</f>
        <v>71</v>
      </c>
      <c r="X250" s="56" t="n">
        <f aca="false">W250</f>
        <v>71</v>
      </c>
      <c r="Y250" s="49" t="str">
        <f aca="false">IF(X250&gt;=75,"Hot",IF(X250&gt;=50,"Warm","Cold"))</f>
        <v>Warm</v>
      </c>
      <c r="Z250" s="49" t="str">
        <f aca="false">IF(Y250="Hot","Call within 5 min · senior agent · site-visit slot",IF(Y250="Warm","Call within 24h · WhatsApp drip · price sheet","Retargeting audience · email nurture · skip dial"))</f>
        <v>Call within 24h · WhatsApp drip · price sheet</v>
      </c>
    </row>
    <row r="251" customFormat="false" ht="15" hidden="false" customHeight="true" outlineLevel="0" collapsed="false">
      <c r="A251" s="52" t="str">
        <f aca="false">'3. Raw Leads'!A251</f>
        <v>L0250</v>
      </c>
      <c r="B251" s="52" t="str">
        <f aca="false">'3. Raw Leads'!C251</f>
        <v>Anik Akond</v>
      </c>
      <c r="C251" s="52" t="str">
        <f aca="false">'3. Raw Leads'!D251</f>
        <v>01306056641</v>
      </c>
      <c r="D251" s="52" t="str">
        <f aca="false">'3. Raw Leads'!I251</f>
        <v>Banasree</v>
      </c>
      <c r="E251" s="52" t="str">
        <f aca="false">'3. Raw Leads'!J251</f>
        <v>Skyline Heights – Bashundhara</v>
      </c>
      <c r="F251" s="52" t="str">
        <f aca="false">'3. Raw Leads'!K251</f>
        <v>1Cr–1.25Cr</v>
      </c>
      <c r="G251" s="54" t="n">
        <f aca="false">'3. Raw Leads'!L251</f>
        <v>11249999</v>
      </c>
      <c r="H251" s="52" t="str">
        <f aca="false">'3. Raw Leads'!R251</f>
        <v>Full (all fields)</v>
      </c>
      <c r="I251" s="57" t="n">
        <f aca="false">'3. Raw Leads'!S251</f>
        <v>95</v>
      </c>
      <c r="J251" s="52" t="n">
        <f aca="false">'3. Raw Leads'!T251</f>
        <v>0</v>
      </c>
      <c r="K251" s="52" t="n">
        <f aca="false">'3. Raw Leads'!U251</f>
        <v>14</v>
      </c>
      <c r="L251" s="52" t="str">
        <f aca="false">'3. Raw Leads'!V251</f>
        <v>No</v>
      </c>
      <c r="M251" s="52" t="n">
        <f aca="false">'3. Raw Leads'!W251</f>
        <v>2</v>
      </c>
      <c r="N251" s="52" t="str">
        <f aca="false">'3. Raw Leads'!X251</f>
        <v>Not picked up</v>
      </c>
      <c r="O251" s="52" t="str">
        <f aca="false">'3. Raw Leads'!N251</f>
        <v>1–3 months</v>
      </c>
      <c r="P251" s="52" t="n">
        <f aca="false">IFERROR(VLOOKUP(F251,'10. Lookups'!$A$3:$B$9,2,FALSE()),5)</f>
        <v>25</v>
      </c>
      <c r="Q251" s="52" t="n">
        <f aca="false">IFERROR(VLOOKUP(D251,'10. Lookups'!$D$3:$E$12,2,FALSE()),3)</f>
        <v>15</v>
      </c>
      <c r="R251" s="52" t="n">
        <f aca="false">IFERROR(VLOOKUP(E251,'10. Lookups'!$G$3:$H$8,2,FALSE()),5)</f>
        <v>15</v>
      </c>
      <c r="S251" s="52" t="n">
        <f aca="false">IFERROR(VLOOKUP(H251,'10. Lookups'!$J$3:$K$6,2,FALSE()),1)+IF(I251&gt;=75,5,IF(I251&gt;=50,3,IF(I251&gt;=25,2,IF(I251&gt;0,1,0))))+MIN(4,J251*2)</f>
        <v>11</v>
      </c>
      <c r="T251" s="52" t="n">
        <f aca="false">IF(K251&lt;=1,5,IF(K251&lt;=3,4,IF(K251&lt;=7,2,IF(K251&lt;=14,1,0))))+IFERROR(VLOOKUP(L251,'10. Lookups'!$M$3:$N$6,2,FALSE()),1)</f>
        <v>2</v>
      </c>
      <c r="U251" s="52" t="n">
        <f aca="false">IFERROR(VLOOKUP(N251,'10. Lookups'!$P$3:$Q$11,2,FALSE()),3)</f>
        <v>3</v>
      </c>
      <c r="V251" s="52" t="n">
        <f aca="false">IFERROR(VLOOKUP(O251,'10. Lookups'!$S$3:$T$7,2,FALSE()),2)</f>
        <v>4</v>
      </c>
      <c r="W251" s="52" t="n">
        <f aca="false">MIN(100,P251+Q251+R251+S251+T251+U251+V251)</f>
        <v>75</v>
      </c>
      <c r="X251" s="58" t="n">
        <f aca="false">W251</f>
        <v>75</v>
      </c>
      <c r="Y251" s="52" t="str">
        <f aca="false">IF(X251&gt;=75,"Hot",IF(X251&gt;=50,"Warm","Cold"))</f>
        <v>Hot</v>
      </c>
      <c r="Z251" s="52" t="str">
        <f aca="false">IF(Y251="Hot","Call within 5 min · senior agent · site-visit slot",IF(Y251="Warm","Call within 24h · WhatsApp drip · price sheet","Retargeting audience · email nurture · skip dial"))</f>
        <v>Call within 5 min · senior agent · site-visit slot</v>
      </c>
    </row>
    <row r="252" customFormat="false" ht="15" hidden="false" customHeight="true" outlineLevel="0" collapsed="false">
      <c r="A252" s="49" t="str">
        <f aca="false">'3. Raw Leads'!A252</f>
        <v>L0251</v>
      </c>
      <c r="B252" s="49" t="str">
        <f aca="false">'3. Raw Leads'!C252</f>
        <v>Rumman Hossain</v>
      </c>
      <c r="C252" s="49" t="str">
        <f aca="false">'3. Raw Leads'!D252</f>
        <v>01510760954</v>
      </c>
      <c r="D252" s="49" t="str">
        <f aca="false">'3. Raw Leads'!I252</f>
        <v>Badda</v>
      </c>
      <c r="E252" s="49" t="str">
        <f aca="false">'3. Raw Leads'!J252</f>
        <v>Aftab Garden Residence</v>
      </c>
      <c r="F252" s="49" t="str">
        <f aca="false">'3. Raw Leads'!K252</f>
        <v>60L–80L</v>
      </c>
      <c r="G252" s="51" t="n">
        <f aca="false">'3. Raw Leads'!L252</f>
        <v>6999999</v>
      </c>
      <c r="H252" s="49" t="str">
        <f aca="false">'3. Raw Leads'!R252</f>
        <v>Partial (50–75%)</v>
      </c>
      <c r="I252" s="55" t="n">
        <f aca="false">'3. Raw Leads'!S252</f>
        <v>100</v>
      </c>
      <c r="J252" s="49" t="n">
        <f aca="false">'3. Raw Leads'!T252</f>
        <v>0</v>
      </c>
      <c r="K252" s="49" t="n">
        <f aca="false">'3. Raw Leads'!U252</f>
        <v>0</v>
      </c>
      <c r="L252" s="49" t="str">
        <f aca="false">'3. Raw Leads'!V252</f>
        <v>Yes</v>
      </c>
      <c r="M252" s="49" t="n">
        <f aca="false">'3. Raw Leads'!W252</f>
        <v>1</v>
      </c>
      <c r="N252" s="49" t="str">
        <f aca="false">'3. Raw Leads'!X252</f>
        <v>Needs info – follow up</v>
      </c>
      <c r="O252" s="49" t="str">
        <f aca="false">'3. Raw Leads'!N252</f>
        <v>Within 1 month</v>
      </c>
      <c r="P252" s="49" t="n">
        <f aca="false">IFERROR(VLOOKUP(F252,'10. Lookups'!$A$3:$B$9,2,FALSE()),5)</f>
        <v>18</v>
      </c>
      <c r="Q252" s="49" t="n">
        <f aca="false">IFERROR(VLOOKUP(D252,'10. Lookups'!$D$3:$E$12,2,FALSE()),3)</f>
        <v>7</v>
      </c>
      <c r="R252" s="49" t="n">
        <f aca="false">IFERROR(VLOOKUP(E252,'10. Lookups'!$G$3:$H$8,2,FALSE()),5)</f>
        <v>15</v>
      </c>
      <c r="S252" s="49" t="n">
        <f aca="false">IFERROR(VLOOKUP(H252,'10. Lookups'!$J$3:$K$6,2,FALSE()),1)+IF(I252&gt;=75,5,IF(I252&gt;=50,3,IF(I252&gt;=25,2,IF(I252&gt;0,1,0))))+MIN(4,J252*2)</f>
        <v>7</v>
      </c>
      <c r="T252" s="49" t="n">
        <f aca="false">IF(K252&lt;=1,5,IF(K252&lt;=3,4,IF(K252&lt;=7,2,IF(K252&lt;=14,1,0))))+IFERROR(VLOOKUP(L252,'10. Lookups'!$M$3:$N$6,2,FALSE()),1)</f>
        <v>10</v>
      </c>
      <c r="U252" s="49" t="n">
        <f aca="false">IFERROR(VLOOKUP(N252,'10. Lookups'!$P$3:$Q$11,2,FALSE()),3)</f>
        <v>7</v>
      </c>
      <c r="V252" s="49" t="n">
        <f aca="false">IFERROR(VLOOKUP(O252,'10. Lookups'!$S$3:$T$7,2,FALSE()),2)</f>
        <v>5</v>
      </c>
      <c r="W252" s="49" t="n">
        <f aca="false">MIN(100,P252+Q252+R252+S252+T252+U252+V252)</f>
        <v>69</v>
      </c>
      <c r="X252" s="56" t="n">
        <f aca="false">W252</f>
        <v>69</v>
      </c>
      <c r="Y252" s="49" t="str">
        <f aca="false">IF(X252&gt;=75,"Hot",IF(X252&gt;=50,"Warm","Cold"))</f>
        <v>Warm</v>
      </c>
      <c r="Z252" s="49" t="str">
        <f aca="false">IF(Y252="Hot","Call within 5 min · senior agent · site-visit slot",IF(Y252="Warm","Call within 24h · WhatsApp drip · price sheet","Retargeting audience · email nurture · skip dial"))</f>
        <v>Call within 24h · WhatsApp drip · price sheet</v>
      </c>
    </row>
    <row r="253" customFormat="false" ht="15" hidden="false" customHeight="true" outlineLevel="0" collapsed="false">
      <c r="A253" s="52" t="str">
        <f aca="false">'3. Raw Leads'!A253</f>
        <v>L0252</v>
      </c>
      <c r="B253" s="52" t="str">
        <f aca="false">'3. Raw Leads'!C253</f>
        <v>Tasnim Bhuiyan</v>
      </c>
      <c r="C253" s="52" t="str">
        <f aca="false">'3. Raw Leads'!D253</f>
        <v>01561108046</v>
      </c>
      <c r="D253" s="52" t="str">
        <f aca="false">'3. Raw Leads'!I253</f>
        <v>Uttara</v>
      </c>
      <c r="E253" s="52" t="str">
        <f aca="false">'3. Raw Leads'!J253</f>
        <v>Skyline Heights – Bashundhara</v>
      </c>
      <c r="F253" s="52" t="str">
        <f aca="false">'3. Raw Leads'!K253</f>
        <v>60L–80L</v>
      </c>
      <c r="G253" s="54" t="n">
        <f aca="false">'3. Raw Leads'!L253</f>
        <v>6999999</v>
      </c>
      <c r="H253" s="52" t="str">
        <f aca="false">'3. Raw Leads'!R253</f>
        <v>Most (≥75%)</v>
      </c>
      <c r="I253" s="57" t="n">
        <f aca="false">'3. Raw Leads'!S253</f>
        <v>95</v>
      </c>
      <c r="J253" s="52" t="n">
        <f aca="false">'3. Raw Leads'!T253</f>
        <v>1</v>
      </c>
      <c r="K253" s="52" t="n">
        <f aca="false">'3. Raw Leads'!U253</f>
        <v>5</v>
      </c>
      <c r="L253" s="52" t="str">
        <f aca="false">'3. Raw Leads'!V253</f>
        <v>Yes</v>
      </c>
      <c r="M253" s="52" t="n">
        <f aca="false">'3. Raw Leads'!W253</f>
        <v>3</v>
      </c>
      <c r="N253" s="52" t="str">
        <f aca="false">'3. Raw Leads'!X253</f>
        <v>Site visit confirmed</v>
      </c>
      <c r="O253" s="52" t="str">
        <f aca="false">'3. Raw Leads'!N253</f>
        <v>Within 1 month</v>
      </c>
      <c r="P253" s="52" t="n">
        <f aca="false">IFERROR(VLOOKUP(F253,'10. Lookups'!$A$3:$B$9,2,FALSE()),5)</f>
        <v>18</v>
      </c>
      <c r="Q253" s="52" t="n">
        <f aca="false">IFERROR(VLOOKUP(D253,'10. Lookups'!$D$3:$E$12,2,FALSE()),3)</f>
        <v>15</v>
      </c>
      <c r="R253" s="52" t="n">
        <f aca="false">IFERROR(VLOOKUP(E253,'10. Lookups'!$G$3:$H$8,2,FALSE()),5)</f>
        <v>15</v>
      </c>
      <c r="S253" s="52" t="n">
        <f aca="false">IFERROR(VLOOKUP(H253,'10. Lookups'!$J$3:$K$6,2,FALSE()),1)+IF(I253&gt;=75,5,IF(I253&gt;=50,3,IF(I253&gt;=25,2,IF(I253&gt;0,1,0))))+MIN(4,J253*2)</f>
        <v>11</v>
      </c>
      <c r="T253" s="52" t="n">
        <f aca="false">IF(K253&lt;=1,5,IF(K253&lt;=3,4,IF(K253&lt;=7,2,IF(K253&lt;=14,1,0))))+IFERROR(VLOOKUP(L253,'10. Lookups'!$M$3:$N$6,2,FALSE()),1)</f>
        <v>7</v>
      </c>
      <c r="U253" s="52" t="n">
        <f aca="false">IFERROR(VLOOKUP(N253,'10. Lookups'!$P$3:$Q$11,2,FALSE()),3)</f>
        <v>15</v>
      </c>
      <c r="V253" s="52" t="n">
        <f aca="false">IFERROR(VLOOKUP(O253,'10. Lookups'!$S$3:$T$7,2,FALSE()),2)</f>
        <v>5</v>
      </c>
      <c r="W253" s="52" t="n">
        <f aca="false">MIN(100,P253+Q253+R253+S253+T253+U253+V253)</f>
        <v>86</v>
      </c>
      <c r="X253" s="58" t="n">
        <f aca="false">W253</f>
        <v>86</v>
      </c>
      <c r="Y253" s="52" t="str">
        <f aca="false">IF(X253&gt;=75,"Hot",IF(X253&gt;=50,"Warm","Cold"))</f>
        <v>Hot</v>
      </c>
      <c r="Z253" s="52" t="str">
        <f aca="false">IF(Y253="Hot","Call within 5 min · senior agent · site-visit slot",IF(Y253="Warm","Call within 24h · WhatsApp drip · price sheet","Retargeting audience · email nurture · skip dial"))</f>
        <v>Call within 5 min · senior agent · site-visit slot</v>
      </c>
    </row>
    <row r="254" customFormat="false" ht="15" hidden="false" customHeight="true" outlineLevel="0" collapsed="false">
      <c r="A254" s="49" t="str">
        <f aca="false">'3. Raw Leads'!A254</f>
        <v>L0253</v>
      </c>
      <c r="B254" s="49" t="str">
        <f aca="false">'3. Raw Leads'!C254</f>
        <v>Polash Reza</v>
      </c>
      <c r="C254" s="49" t="str">
        <f aca="false">'3. Raw Leads'!D254</f>
        <v>01428456797</v>
      </c>
      <c r="D254" s="49" t="str">
        <f aca="false">'3. Raw Leads'!I254</f>
        <v>Mohammadpur</v>
      </c>
      <c r="E254" s="49" t="str">
        <f aca="false">'3. Raw Leads'!J254</f>
        <v>Mirpur DOHS Premier</v>
      </c>
      <c r="F254" s="49" t="str">
        <f aca="false">'3. Raw Leads'!K254</f>
        <v>1Cr–1.25Cr</v>
      </c>
      <c r="G254" s="51" t="n">
        <f aca="false">'3. Raw Leads'!L254</f>
        <v>11249999</v>
      </c>
      <c r="H254" s="49" t="str">
        <f aca="false">'3. Raw Leads'!R254</f>
        <v>Most (≥75%)</v>
      </c>
      <c r="I254" s="55" t="n">
        <f aca="false">'3. Raw Leads'!S254</f>
        <v>50</v>
      </c>
      <c r="J254" s="49" t="n">
        <f aca="false">'3. Raw Leads'!T254</f>
        <v>0</v>
      </c>
      <c r="K254" s="49" t="n">
        <f aca="false">'3. Raw Leads'!U254</f>
        <v>0</v>
      </c>
      <c r="L254" s="49" t="str">
        <f aca="false">'3. Raw Leads'!V254</f>
        <v>No</v>
      </c>
      <c r="M254" s="49" t="n">
        <f aca="false">'3. Raw Leads'!W254</f>
        <v>2</v>
      </c>
      <c r="N254" s="49" t="str">
        <f aca="false">'3. Raw Leads'!X254</f>
        <v>Not interested</v>
      </c>
      <c r="O254" s="49" t="str">
        <f aca="false">'3. Raw Leads'!N254</f>
        <v>6–12 months</v>
      </c>
      <c r="P254" s="49" t="n">
        <f aca="false">IFERROR(VLOOKUP(F254,'10. Lookups'!$A$3:$B$9,2,FALSE()),5)</f>
        <v>25</v>
      </c>
      <c r="Q254" s="49" t="n">
        <f aca="false">IFERROR(VLOOKUP(D254,'10. Lookups'!$D$3:$E$12,2,FALSE()),3)</f>
        <v>8</v>
      </c>
      <c r="R254" s="49" t="n">
        <f aca="false">IFERROR(VLOOKUP(E254,'10. Lookups'!$G$3:$H$8,2,FALSE()),5)</f>
        <v>15</v>
      </c>
      <c r="S254" s="49" t="n">
        <f aca="false">IFERROR(VLOOKUP(H254,'10. Lookups'!$J$3:$K$6,2,FALSE()),1)+IF(I254&gt;=75,5,IF(I254&gt;=50,3,IF(I254&gt;=25,2,IF(I254&gt;0,1,0))))+MIN(4,J254*2)</f>
        <v>7</v>
      </c>
      <c r="T254" s="49" t="n">
        <f aca="false">IF(K254&lt;=1,5,IF(K254&lt;=3,4,IF(K254&lt;=7,2,IF(K254&lt;=14,1,0))))+IFERROR(VLOOKUP(L254,'10. Lookups'!$M$3:$N$6,2,FALSE()),1)</f>
        <v>6</v>
      </c>
      <c r="U254" s="49" t="n">
        <f aca="false">IFERROR(VLOOKUP(N254,'10. Lookups'!$P$3:$Q$11,2,FALSE()),3)</f>
        <v>1</v>
      </c>
      <c r="V254" s="49" t="n">
        <f aca="false">IFERROR(VLOOKUP(O254,'10. Lookups'!$S$3:$T$7,2,FALSE()),2)</f>
        <v>2</v>
      </c>
      <c r="W254" s="49" t="n">
        <f aca="false">MIN(100,P254+Q254+R254+S254+T254+U254+V254)</f>
        <v>64</v>
      </c>
      <c r="X254" s="56" t="n">
        <f aca="false">W254</f>
        <v>64</v>
      </c>
      <c r="Y254" s="49" t="str">
        <f aca="false">IF(X254&gt;=75,"Hot",IF(X254&gt;=50,"Warm","Cold"))</f>
        <v>Warm</v>
      </c>
      <c r="Z254" s="49" t="str">
        <f aca="false">IF(Y254="Hot","Call within 5 min · senior agent · site-visit slot",IF(Y254="Warm","Call within 24h · WhatsApp drip · price sheet","Retargeting audience · email nurture · skip dial"))</f>
        <v>Call within 24h · WhatsApp drip · price sheet</v>
      </c>
    </row>
    <row r="255" customFormat="false" ht="15" hidden="false" customHeight="true" outlineLevel="0" collapsed="false">
      <c r="A255" s="52" t="str">
        <f aca="false">'3. Raw Leads'!A255</f>
        <v>L0254</v>
      </c>
      <c r="B255" s="52" t="str">
        <f aca="false">'3. Raw Leads'!C255</f>
        <v>Faisal Sarkar</v>
      </c>
      <c r="C255" s="52" t="str">
        <f aca="false">'3. Raw Leads'!D255</f>
        <v>01353331537</v>
      </c>
      <c r="D255" s="52" t="str">
        <f aca="false">'3. Raw Leads'!I255</f>
        <v>Uttara</v>
      </c>
      <c r="E255" s="52" t="str">
        <f aca="false">'3. Raw Leads'!J255</f>
        <v>Uttara Greenview</v>
      </c>
      <c r="F255" s="52" t="str">
        <f aca="false">'3. Raw Leads'!K255</f>
        <v>80L–1Cr</v>
      </c>
      <c r="G255" s="54" t="n">
        <f aca="false">'3. Raw Leads'!L255</f>
        <v>8999999</v>
      </c>
      <c r="H255" s="52" t="str">
        <f aca="false">'3. Raw Leads'!R255</f>
        <v>Minimal (&lt;50%)</v>
      </c>
      <c r="I255" s="57" t="n">
        <f aca="false">'3. Raw Leads'!S255</f>
        <v>25</v>
      </c>
      <c r="J255" s="52" t="n">
        <f aca="false">'3. Raw Leads'!T255</f>
        <v>1</v>
      </c>
      <c r="K255" s="52" t="n">
        <f aca="false">'3. Raw Leads'!U255</f>
        <v>0</v>
      </c>
      <c r="L255" s="52" t="str">
        <f aca="false">'3. Raw Leads'!V255</f>
        <v>Yes</v>
      </c>
      <c r="M255" s="52" t="n">
        <f aca="false">'3. Raw Leads'!W255</f>
        <v>4</v>
      </c>
      <c r="N255" s="52" t="str">
        <f aca="false">'3. Raw Leads'!X255</f>
        <v>Not picked up</v>
      </c>
      <c r="O255" s="52" t="str">
        <f aca="false">'3. Raw Leads'!N255</f>
        <v>6–12 months</v>
      </c>
      <c r="P255" s="52" t="n">
        <f aca="false">IFERROR(VLOOKUP(F255,'10. Lookups'!$A$3:$B$9,2,FALSE()),5)</f>
        <v>22</v>
      </c>
      <c r="Q255" s="52" t="n">
        <f aca="false">IFERROR(VLOOKUP(D255,'10. Lookups'!$D$3:$E$12,2,FALSE()),3)</f>
        <v>15</v>
      </c>
      <c r="R255" s="52" t="n">
        <f aca="false">IFERROR(VLOOKUP(E255,'10. Lookups'!$G$3:$H$8,2,FALSE()),5)</f>
        <v>15</v>
      </c>
      <c r="S255" s="52" t="n">
        <f aca="false">IFERROR(VLOOKUP(H255,'10. Lookups'!$J$3:$K$6,2,FALSE()),1)+IF(I255&gt;=75,5,IF(I255&gt;=50,3,IF(I255&gt;=25,2,IF(I255&gt;0,1,0))))+MIN(4,J255*2)</f>
        <v>5</v>
      </c>
      <c r="T255" s="52" t="n">
        <f aca="false">IF(K255&lt;=1,5,IF(K255&lt;=3,4,IF(K255&lt;=7,2,IF(K255&lt;=14,1,0))))+IFERROR(VLOOKUP(L255,'10. Lookups'!$M$3:$N$6,2,FALSE()),1)</f>
        <v>10</v>
      </c>
      <c r="U255" s="52" t="n">
        <f aca="false">IFERROR(VLOOKUP(N255,'10. Lookups'!$P$3:$Q$11,2,FALSE()),3)</f>
        <v>3</v>
      </c>
      <c r="V255" s="52" t="n">
        <f aca="false">IFERROR(VLOOKUP(O255,'10. Lookups'!$S$3:$T$7,2,FALSE()),2)</f>
        <v>2</v>
      </c>
      <c r="W255" s="52" t="n">
        <f aca="false">MIN(100,P255+Q255+R255+S255+T255+U255+V255)</f>
        <v>72</v>
      </c>
      <c r="X255" s="58" t="n">
        <f aca="false">W255</f>
        <v>72</v>
      </c>
      <c r="Y255" s="52" t="str">
        <f aca="false">IF(X255&gt;=75,"Hot",IF(X255&gt;=50,"Warm","Cold"))</f>
        <v>Warm</v>
      </c>
      <c r="Z255" s="52" t="str">
        <f aca="false">IF(Y255="Hot","Call within 5 min · senior agent · site-visit slot",IF(Y255="Warm","Call within 24h · WhatsApp drip · price sheet","Retargeting audience · email nurture · skip dial"))</f>
        <v>Call within 24h · WhatsApp drip · price sheet</v>
      </c>
    </row>
    <row r="256" customFormat="false" ht="15" hidden="false" customHeight="true" outlineLevel="0" collapsed="false">
      <c r="A256" s="49" t="str">
        <f aca="false">'3. Raw Leads'!A256</f>
        <v>L0255</v>
      </c>
      <c r="B256" s="49" t="str">
        <f aca="false">'3. Raw Leads'!C256</f>
        <v>Sumon Akond</v>
      </c>
      <c r="C256" s="49" t="str">
        <f aca="false">'3. Raw Leads'!D256</f>
        <v>01862050150</v>
      </c>
      <c r="D256" s="49" t="str">
        <f aca="false">'3. Raw Leads'!I256</f>
        <v>Uttara</v>
      </c>
      <c r="E256" s="49" t="str">
        <f aca="false">'3. Raw Leads'!J256</f>
        <v>Aftab Garden Residence</v>
      </c>
      <c r="F256" s="49" t="str">
        <f aca="false">'3. Raw Leads'!K256</f>
        <v>60L–80L</v>
      </c>
      <c r="G256" s="51" t="n">
        <f aca="false">'3. Raw Leads'!L256</f>
        <v>6999999</v>
      </c>
      <c r="H256" s="49" t="str">
        <f aca="false">'3. Raw Leads'!R256</f>
        <v>Partial (50–75%)</v>
      </c>
      <c r="I256" s="55" t="n">
        <f aca="false">'3. Raw Leads'!S256</f>
        <v>25</v>
      </c>
      <c r="J256" s="49" t="n">
        <f aca="false">'3. Raw Leads'!T256</f>
        <v>0</v>
      </c>
      <c r="K256" s="49" t="n">
        <f aca="false">'3. Raw Leads'!U256</f>
        <v>2</v>
      </c>
      <c r="L256" s="49" t="str">
        <f aca="false">'3. Raw Leads'!V256</f>
        <v>No</v>
      </c>
      <c r="M256" s="49" t="n">
        <f aca="false">'3. Raw Leads'!W256</f>
        <v>4</v>
      </c>
      <c r="N256" s="49" t="str">
        <f aca="false">'3. Raw Leads'!X256</f>
        <v>Not interested</v>
      </c>
      <c r="O256" s="49" t="str">
        <f aca="false">'3. Raw Leads'!N256</f>
        <v>Just exploring</v>
      </c>
      <c r="P256" s="49" t="n">
        <f aca="false">IFERROR(VLOOKUP(F256,'10. Lookups'!$A$3:$B$9,2,FALSE()),5)</f>
        <v>18</v>
      </c>
      <c r="Q256" s="49" t="n">
        <f aca="false">IFERROR(VLOOKUP(D256,'10. Lookups'!$D$3:$E$12,2,FALSE()),3)</f>
        <v>15</v>
      </c>
      <c r="R256" s="49" t="n">
        <f aca="false">IFERROR(VLOOKUP(E256,'10. Lookups'!$G$3:$H$8,2,FALSE()),5)</f>
        <v>15</v>
      </c>
      <c r="S256" s="49" t="n">
        <f aca="false">IFERROR(VLOOKUP(H256,'10. Lookups'!$J$3:$K$6,2,FALSE()),1)+IF(I256&gt;=75,5,IF(I256&gt;=50,3,IF(I256&gt;=25,2,IF(I256&gt;0,1,0))))+MIN(4,J256*2)</f>
        <v>4</v>
      </c>
      <c r="T256" s="49" t="n">
        <f aca="false">IF(K256&lt;=1,5,IF(K256&lt;=3,4,IF(K256&lt;=7,2,IF(K256&lt;=14,1,0))))+IFERROR(VLOOKUP(L256,'10. Lookups'!$M$3:$N$6,2,FALSE()),1)</f>
        <v>5</v>
      </c>
      <c r="U256" s="49" t="n">
        <f aca="false">IFERROR(VLOOKUP(N256,'10. Lookups'!$P$3:$Q$11,2,FALSE()),3)</f>
        <v>1</v>
      </c>
      <c r="V256" s="49" t="n">
        <f aca="false">IFERROR(VLOOKUP(O256,'10. Lookups'!$S$3:$T$7,2,FALSE()),2)</f>
        <v>1</v>
      </c>
      <c r="W256" s="49" t="n">
        <f aca="false">MIN(100,P256+Q256+R256+S256+T256+U256+V256)</f>
        <v>59</v>
      </c>
      <c r="X256" s="56" t="n">
        <f aca="false">W256</f>
        <v>59</v>
      </c>
      <c r="Y256" s="49" t="str">
        <f aca="false">IF(X256&gt;=75,"Hot",IF(X256&gt;=50,"Warm","Cold"))</f>
        <v>Warm</v>
      </c>
      <c r="Z256" s="49" t="str">
        <f aca="false">IF(Y256="Hot","Call within 5 min · senior agent · site-visit slot",IF(Y256="Warm","Call within 24h · WhatsApp drip · price sheet","Retargeting audience · email nurture · skip dial"))</f>
        <v>Call within 24h · WhatsApp drip · price sheet</v>
      </c>
    </row>
    <row r="257" customFormat="false" ht="15" hidden="false" customHeight="true" outlineLevel="0" collapsed="false">
      <c r="A257" s="52" t="str">
        <f aca="false">'3. Raw Leads'!A257</f>
        <v>L0256</v>
      </c>
      <c r="B257" s="52" t="str">
        <f aca="false">'3. Raw Leads'!C257</f>
        <v>Mahbub Akond</v>
      </c>
      <c r="C257" s="52" t="str">
        <f aca="false">'3. Raw Leads'!D257</f>
        <v>01753473552</v>
      </c>
      <c r="D257" s="52" t="str">
        <f aca="false">'3. Raw Leads'!I257</f>
        <v>Badda</v>
      </c>
      <c r="E257" s="52" t="str">
        <f aca="false">'3. Raw Leads'!J257</f>
        <v>Generic / Not Sure</v>
      </c>
      <c r="F257" s="52" t="str">
        <f aca="false">'3. Raw Leads'!K257</f>
        <v>80L–1Cr</v>
      </c>
      <c r="G257" s="54" t="n">
        <f aca="false">'3. Raw Leads'!L257</f>
        <v>8999999</v>
      </c>
      <c r="H257" s="52" t="str">
        <f aca="false">'3. Raw Leads'!R257</f>
        <v>Full (all fields)</v>
      </c>
      <c r="I257" s="57" t="n">
        <f aca="false">'3. Raw Leads'!S257</f>
        <v>0</v>
      </c>
      <c r="J257" s="52" t="n">
        <f aca="false">'3. Raw Leads'!T257</f>
        <v>0</v>
      </c>
      <c r="K257" s="52" t="n">
        <f aca="false">'3. Raw Leads'!U257</f>
        <v>0</v>
      </c>
      <c r="L257" s="52" t="str">
        <f aca="false">'3. Raw Leads'!V257</f>
        <v>No</v>
      </c>
      <c r="M257" s="52" t="n">
        <f aca="false">'3. Raw Leads'!W257</f>
        <v>1</v>
      </c>
      <c r="N257" s="52" t="str">
        <f aca="false">'3. Raw Leads'!X257</f>
        <v>Not picked up</v>
      </c>
      <c r="O257" s="52" t="str">
        <f aca="false">'3. Raw Leads'!N257</f>
        <v>1–3 months</v>
      </c>
      <c r="P257" s="52" t="n">
        <f aca="false">IFERROR(VLOOKUP(F257,'10. Lookups'!$A$3:$B$9,2,FALSE()),5)</f>
        <v>22</v>
      </c>
      <c r="Q257" s="52" t="n">
        <f aca="false">IFERROR(VLOOKUP(D257,'10. Lookups'!$D$3:$E$12,2,FALSE()),3)</f>
        <v>7</v>
      </c>
      <c r="R257" s="52" t="n">
        <f aca="false">IFERROR(VLOOKUP(E257,'10. Lookups'!$G$3:$H$8,2,FALSE()),5)</f>
        <v>5</v>
      </c>
      <c r="S257" s="52" t="n">
        <f aca="false">IFERROR(VLOOKUP(H257,'10. Lookups'!$J$3:$K$6,2,FALSE()),1)+IF(I257&gt;=75,5,IF(I257&gt;=50,3,IF(I257&gt;=25,2,IF(I257&gt;0,1,0))))+MIN(4,J257*2)</f>
        <v>6</v>
      </c>
      <c r="T257" s="52" t="n">
        <f aca="false">IF(K257&lt;=1,5,IF(K257&lt;=3,4,IF(K257&lt;=7,2,IF(K257&lt;=14,1,0))))+IFERROR(VLOOKUP(L257,'10. Lookups'!$M$3:$N$6,2,FALSE()),1)</f>
        <v>6</v>
      </c>
      <c r="U257" s="52" t="n">
        <f aca="false">IFERROR(VLOOKUP(N257,'10. Lookups'!$P$3:$Q$11,2,FALSE()),3)</f>
        <v>3</v>
      </c>
      <c r="V257" s="52" t="n">
        <f aca="false">IFERROR(VLOOKUP(O257,'10. Lookups'!$S$3:$T$7,2,FALSE()),2)</f>
        <v>4</v>
      </c>
      <c r="W257" s="52" t="n">
        <f aca="false">MIN(100,P257+Q257+R257+S257+T257+U257+V257)</f>
        <v>53</v>
      </c>
      <c r="X257" s="58" t="n">
        <f aca="false">W257</f>
        <v>53</v>
      </c>
      <c r="Y257" s="52" t="str">
        <f aca="false">IF(X257&gt;=75,"Hot",IF(X257&gt;=50,"Warm","Cold"))</f>
        <v>Warm</v>
      </c>
      <c r="Z257" s="52" t="str">
        <f aca="false">IF(Y257="Hot","Call within 5 min · senior agent · site-visit slot",IF(Y257="Warm","Call within 24h · WhatsApp drip · price sheet","Retargeting audience · email nurture · skip dial"))</f>
        <v>Call within 24h · WhatsApp drip · price sheet</v>
      </c>
    </row>
    <row r="258" customFormat="false" ht="15" hidden="false" customHeight="true" outlineLevel="0" collapsed="false">
      <c r="A258" s="49" t="str">
        <f aca="false">'3. Raw Leads'!A258</f>
        <v>L0257</v>
      </c>
      <c r="B258" s="49" t="str">
        <f aca="false">'3. Raw Leads'!C258</f>
        <v>Nusrat Khan</v>
      </c>
      <c r="C258" s="49" t="str">
        <f aca="false">'3. Raw Leads'!D258</f>
        <v>01889731791</v>
      </c>
      <c r="D258" s="49" t="str">
        <f aca="false">'3. Raw Leads'!I258</f>
        <v>Bashundhara R/A</v>
      </c>
      <c r="E258" s="49" t="str">
        <f aca="false">'3. Raw Leads'!J258</f>
        <v>Banasree Bay</v>
      </c>
      <c r="F258" s="49" t="str">
        <f aca="false">'3. Raw Leads'!K258</f>
        <v>Above 1.5Cr</v>
      </c>
      <c r="G258" s="51" t="n">
        <f aca="false">'3. Raw Leads'!L258</f>
        <v>20000000</v>
      </c>
      <c r="H258" s="49" t="str">
        <f aca="false">'3. Raw Leads'!R258</f>
        <v>Most (≥75%)</v>
      </c>
      <c r="I258" s="55" t="n">
        <f aca="false">'3. Raw Leads'!S258</f>
        <v>0</v>
      </c>
      <c r="J258" s="49" t="n">
        <f aca="false">'3. Raw Leads'!T258</f>
        <v>0</v>
      </c>
      <c r="K258" s="49" t="n">
        <f aca="false">'3. Raw Leads'!U258</f>
        <v>5</v>
      </c>
      <c r="L258" s="49" t="str">
        <f aca="false">'3. Raw Leads'!V258</f>
        <v>Read no reply</v>
      </c>
      <c r="M258" s="49" t="n">
        <f aca="false">'3. Raw Leads'!W258</f>
        <v>1</v>
      </c>
      <c r="N258" s="49" t="str">
        <f aca="false">'3. Raw Leads'!X258</f>
        <v>Not interested</v>
      </c>
      <c r="O258" s="49" t="str">
        <f aca="false">'3. Raw Leads'!N258</f>
        <v>3–6 months</v>
      </c>
      <c r="P258" s="49" t="n">
        <f aca="false">IFERROR(VLOOKUP(F258,'10. Lookups'!$A$3:$B$9,2,FALSE()),5)</f>
        <v>15</v>
      </c>
      <c r="Q258" s="49" t="n">
        <f aca="false">IFERROR(VLOOKUP(D258,'10. Lookups'!$D$3:$E$12,2,FALSE()),3)</f>
        <v>15</v>
      </c>
      <c r="R258" s="49" t="n">
        <f aca="false">IFERROR(VLOOKUP(E258,'10. Lookups'!$G$3:$H$8,2,FALSE()),5)</f>
        <v>15</v>
      </c>
      <c r="S258" s="49" t="n">
        <f aca="false">IFERROR(VLOOKUP(H258,'10. Lookups'!$J$3:$K$6,2,FALSE()),1)+IF(I258&gt;=75,5,IF(I258&gt;=50,3,IF(I258&gt;=25,2,IF(I258&gt;0,1,0))))+MIN(4,J258*2)</f>
        <v>4</v>
      </c>
      <c r="T258" s="49" t="n">
        <f aca="false">IF(K258&lt;=1,5,IF(K258&lt;=3,4,IF(K258&lt;=7,2,IF(K258&lt;=14,1,0))))+IFERROR(VLOOKUP(L258,'10. Lookups'!$M$3:$N$6,2,FALSE()),1)</f>
        <v>5</v>
      </c>
      <c r="U258" s="49" t="n">
        <f aca="false">IFERROR(VLOOKUP(N258,'10. Lookups'!$P$3:$Q$11,2,FALSE()),3)</f>
        <v>1</v>
      </c>
      <c r="V258" s="49" t="n">
        <f aca="false">IFERROR(VLOOKUP(O258,'10. Lookups'!$S$3:$T$7,2,FALSE()),2)</f>
        <v>3</v>
      </c>
      <c r="W258" s="49" t="n">
        <f aca="false">MIN(100,P258+Q258+R258+S258+T258+U258+V258)</f>
        <v>58</v>
      </c>
      <c r="X258" s="56" t="n">
        <f aca="false">W258</f>
        <v>58</v>
      </c>
      <c r="Y258" s="49" t="str">
        <f aca="false">IF(X258&gt;=75,"Hot",IF(X258&gt;=50,"Warm","Cold"))</f>
        <v>Warm</v>
      </c>
      <c r="Z258" s="49" t="str">
        <f aca="false">IF(Y258="Hot","Call within 5 min · senior agent · site-visit slot",IF(Y258="Warm","Call within 24h · WhatsApp drip · price sheet","Retargeting audience · email nurture · skip dial"))</f>
        <v>Call within 24h · WhatsApp drip · price sheet</v>
      </c>
    </row>
    <row r="259" customFormat="false" ht="15" hidden="false" customHeight="true" outlineLevel="0" collapsed="false">
      <c r="A259" s="52" t="str">
        <f aca="false">'3. Raw Leads'!A259</f>
        <v>L0258</v>
      </c>
      <c r="B259" s="52" t="str">
        <f aca="false">'3. Raw Leads'!C259</f>
        <v>Farhana Mollah</v>
      </c>
      <c r="C259" s="52" t="str">
        <f aca="false">'3. Raw Leads'!D259</f>
        <v>01392548121</v>
      </c>
      <c r="D259" s="52" t="str">
        <f aca="false">'3. Raw Leads'!I259</f>
        <v>Uttara</v>
      </c>
      <c r="E259" s="52" t="str">
        <f aca="false">'3. Raw Leads'!J259</f>
        <v>Aftab Garden Residence</v>
      </c>
      <c r="F259" s="52" t="str">
        <f aca="false">'3. Raw Leads'!K259</f>
        <v>80L–1Cr</v>
      </c>
      <c r="G259" s="54" t="n">
        <f aca="false">'3. Raw Leads'!L259</f>
        <v>8999999</v>
      </c>
      <c r="H259" s="52" t="str">
        <f aca="false">'3. Raw Leads'!R259</f>
        <v>Most (≥75%)</v>
      </c>
      <c r="I259" s="57" t="n">
        <f aca="false">'3. Raw Leads'!S259</f>
        <v>0</v>
      </c>
      <c r="J259" s="52" t="n">
        <f aca="false">'3. Raw Leads'!T259</f>
        <v>0</v>
      </c>
      <c r="K259" s="52" t="n">
        <f aca="false">'3. Raw Leads'!U259</f>
        <v>1</v>
      </c>
      <c r="L259" s="52" t="str">
        <f aca="false">'3. Raw Leads'!V259</f>
        <v>No</v>
      </c>
      <c r="M259" s="52" t="n">
        <f aca="false">'3. Raw Leads'!W259</f>
        <v>2</v>
      </c>
      <c r="N259" s="52" t="str">
        <f aca="false">'3. Raw Leads'!X259</f>
        <v>Interested – evaluating</v>
      </c>
      <c r="O259" s="52" t="str">
        <f aca="false">'3. Raw Leads'!N259</f>
        <v>Just exploring</v>
      </c>
      <c r="P259" s="52" t="n">
        <f aca="false">IFERROR(VLOOKUP(F259,'10. Lookups'!$A$3:$B$9,2,FALSE()),5)</f>
        <v>22</v>
      </c>
      <c r="Q259" s="52" t="n">
        <f aca="false">IFERROR(VLOOKUP(D259,'10. Lookups'!$D$3:$E$12,2,FALSE()),3)</f>
        <v>15</v>
      </c>
      <c r="R259" s="52" t="n">
        <f aca="false">IFERROR(VLOOKUP(E259,'10. Lookups'!$G$3:$H$8,2,FALSE()),5)</f>
        <v>15</v>
      </c>
      <c r="S259" s="52" t="n">
        <f aca="false">IFERROR(VLOOKUP(H259,'10. Lookups'!$J$3:$K$6,2,FALSE()),1)+IF(I259&gt;=75,5,IF(I259&gt;=50,3,IF(I259&gt;=25,2,IF(I259&gt;0,1,0))))+MIN(4,J259*2)</f>
        <v>4</v>
      </c>
      <c r="T259" s="52" t="n">
        <f aca="false">IF(K259&lt;=1,5,IF(K259&lt;=3,4,IF(K259&lt;=7,2,IF(K259&lt;=14,1,0))))+IFERROR(VLOOKUP(L259,'10. Lookups'!$M$3:$N$6,2,FALSE()),1)</f>
        <v>6</v>
      </c>
      <c r="U259" s="52" t="n">
        <f aca="false">IFERROR(VLOOKUP(N259,'10. Lookups'!$P$3:$Q$11,2,FALSE()),3)</f>
        <v>10</v>
      </c>
      <c r="V259" s="52" t="n">
        <f aca="false">IFERROR(VLOOKUP(O259,'10. Lookups'!$S$3:$T$7,2,FALSE()),2)</f>
        <v>1</v>
      </c>
      <c r="W259" s="52" t="n">
        <f aca="false">MIN(100,P259+Q259+R259+S259+T259+U259+V259)</f>
        <v>73</v>
      </c>
      <c r="X259" s="58" t="n">
        <f aca="false">W259</f>
        <v>73</v>
      </c>
      <c r="Y259" s="52" t="str">
        <f aca="false">IF(X259&gt;=75,"Hot",IF(X259&gt;=50,"Warm","Cold"))</f>
        <v>Warm</v>
      </c>
      <c r="Z259" s="52" t="str">
        <f aca="false">IF(Y259="Hot","Call within 5 min · senior agent · site-visit slot",IF(Y259="Warm","Call within 24h · WhatsApp drip · price sheet","Retargeting audience · email nurture · skip dial"))</f>
        <v>Call within 24h · WhatsApp drip · price sheet</v>
      </c>
    </row>
    <row r="260" customFormat="false" ht="15" hidden="false" customHeight="true" outlineLevel="0" collapsed="false">
      <c r="A260" s="49" t="str">
        <f aca="false">'3. Raw Leads'!A260</f>
        <v>L0259</v>
      </c>
      <c r="B260" s="49" t="str">
        <f aca="false">'3. Raw Leads'!C260</f>
        <v>Imran Talukder</v>
      </c>
      <c r="C260" s="49" t="str">
        <f aca="false">'3. Raw Leads'!D260</f>
        <v>01711508353</v>
      </c>
      <c r="D260" s="49" t="str">
        <f aca="false">'3. Raw Leads'!I260</f>
        <v>Uttara</v>
      </c>
      <c r="E260" s="49" t="str">
        <f aca="false">'3. Raw Leads'!J260</f>
        <v>Mirpur DOHS Premier</v>
      </c>
      <c r="F260" s="49" t="str">
        <f aca="false">'3. Raw Leads'!K260</f>
        <v>60L–80L</v>
      </c>
      <c r="G260" s="51" t="n">
        <f aca="false">'3. Raw Leads'!L260</f>
        <v>6999999</v>
      </c>
      <c r="H260" s="49" t="str">
        <f aca="false">'3. Raw Leads'!R260</f>
        <v>Full (all fields)</v>
      </c>
      <c r="I260" s="55" t="n">
        <f aca="false">'3. Raw Leads'!S260</f>
        <v>95</v>
      </c>
      <c r="J260" s="49" t="n">
        <f aca="false">'3. Raw Leads'!T260</f>
        <v>0</v>
      </c>
      <c r="K260" s="49" t="n">
        <f aca="false">'3. Raw Leads'!U260</f>
        <v>2</v>
      </c>
      <c r="L260" s="49" t="str">
        <f aca="false">'3. Raw Leads'!V260</f>
        <v>No</v>
      </c>
      <c r="M260" s="49" t="n">
        <f aca="false">'3. Raw Leads'!W260</f>
        <v>1</v>
      </c>
      <c r="N260" s="49" t="str">
        <f aca="false">'3. Raw Leads'!X260</f>
        <v>Interested – evaluating</v>
      </c>
      <c r="O260" s="49" t="str">
        <f aca="false">'3. Raw Leads'!N260</f>
        <v>3–6 months</v>
      </c>
      <c r="P260" s="49" t="n">
        <f aca="false">IFERROR(VLOOKUP(F260,'10. Lookups'!$A$3:$B$9,2,FALSE()),5)</f>
        <v>18</v>
      </c>
      <c r="Q260" s="49" t="n">
        <f aca="false">IFERROR(VLOOKUP(D260,'10. Lookups'!$D$3:$E$12,2,FALSE()),3)</f>
        <v>15</v>
      </c>
      <c r="R260" s="49" t="n">
        <f aca="false">IFERROR(VLOOKUP(E260,'10. Lookups'!$G$3:$H$8,2,FALSE()),5)</f>
        <v>15</v>
      </c>
      <c r="S260" s="49" t="n">
        <f aca="false">IFERROR(VLOOKUP(H260,'10. Lookups'!$J$3:$K$6,2,FALSE()),1)+IF(I260&gt;=75,5,IF(I260&gt;=50,3,IF(I260&gt;=25,2,IF(I260&gt;0,1,0))))+MIN(4,J260*2)</f>
        <v>11</v>
      </c>
      <c r="T260" s="49" t="n">
        <f aca="false">IF(K260&lt;=1,5,IF(K260&lt;=3,4,IF(K260&lt;=7,2,IF(K260&lt;=14,1,0))))+IFERROR(VLOOKUP(L260,'10. Lookups'!$M$3:$N$6,2,FALSE()),1)</f>
        <v>5</v>
      </c>
      <c r="U260" s="49" t="n">
        <f aca="false">IFERROR(VLOOKUP(N260,'10. Lookups'!$P$3:$Q$11,2,FALSE()),3)</f>
        <v>10</v>
      </c>
      <c r="V260" s="49" t="n">
        <f aca="false">IFERROR(VLOOKUP(O260,'10. Lookups'!$S$3:$T$7,2,FALSE()),2)</f>
        <v>3</v>
      </c>
      <c r="W260" s="49" t="n">
        <f aca="false">MIN(100,P260+Q260+R260+S260+T260+U260+V260)</f>
        <v>77</v>
      </c>
      <c r="X260" s="56" t="n">
        <f aca="false">W260</f>
        <v>77</v>
      </c>
      <c r="Y260" s="49" t="str">
        <f aca="false">IF(X260&gt;=75,"Hot",IF(X260&gt;=50,"Warm","Cold"))</f>
        <v>Hot</v>
      </c>
      <c r="Z260" s="49" t="str">
        <f aca="false">IF(Y260="Hot","Call within 5 min · senior agent · site-visit slot",IF(Y260="Warm","Call within 24h · WhatsApp drip · price sheet","Retargeting audience · email nurture · skip dial"))</f>
        <v>Call within 5 min · senior agent · site-visit slot</v>
      </c>
    </row>
    <row r="261" customFormat="false" ht="15" hidden="false" customHeight="true" outlineLevel="0" collapsed="false">
      <c r="A261" s="52" t="str">
        <f aca="false">'3. Raw Leads'!A261</f>
        <v>L0260</v>
      </c>
      <c r="B261" s="52" t="str">
        <f aca="false">'3. Raw Leads'!C261</f>
        <v>Rumman Mahmud</v>
      </c>
      <c r="C261" s="52" t="str">
        <f aca="false">'3. Raw Leads'!D261</f>
        <v>01663337389</v>
      </c>
      <c r="D261" s="52" t="str">
        <f aca="false">'3. Raw Leads'!I261</f>
        <v>Bashundhara R/A</v>
      </c>
      <c r="E261" s="52" t="str">
        <f aca="false">'3. Raw Leads'!J261</f>
        <v>Skyline Heights – Bashundhara</v>
      </c>
      <c r="F261" s="52" t="str">
        <f aca="false">'3. Raw Leads'!K261</f>
        <v>1Cr–1.25Cr</v>
      </c>
      <c r="G261" s="54" t="n">
        <f aca="false">'3. Raw Leads'!L261</f>
        <v>11249999</v>
      </c>
      <c r="H261" s="52" t="str">
        <f aca="false">'3. Raw Leads'!R261</f>
        <v>Minimal (&lt;50%)</v>
      </c>
      <c r="I261" s="57" t="n">
        <f aca="false">'3. Raw Leads'!S261</f>
        <v>100</v>
      </c>
      <c r="J261" s="52" t="n">
        <f aca="false">'3. Raw Leads'!T261</f>
        <v>1</v>
      </c>
      <c r="K261" s="52" t="n">
        <f aca="false">'3. Raw Leads'!U261</f>
        <v>3</v>
      </c>
      <c r="L261" s="52" t="str">
        <f aca="false">'3. Raw Leads'!V261</f>
        <v>Yes</v>
      </c>
      <c r="M261" s="52" t="n">
        <f aca="false">'3. Raw Leads'!W261</f>
        <v>3</v>
      </c>
      <c r="N261" s="52" t="str">
        <f aca="false">'3. Raw Leads'!X261</f>
        <v>Already purchased elsewhere</v>
      </c>
      <c r="O261" s="52" t="str">
        <f aca="false">'3. Raw Leads'!N261</f>
        <v>6–12 months</v>
      </c>
      <c r="P261" s="52" t="n">
        <f aca="false">IFERROR(VLOOKUP(F261,'10. Lookups'!$A$3:$B$9,2,FALSE()),5)</f>
        <v>25</v>
      </c>
      <c r="Q261" s="52" t="n">
        <f aca="false">IFERROR(VLOOKUP(D261,'10. Lookups'!$D$3:$E$12,2,FALSE()),3)</f>
        <v>15</v>
      </c>
      <c r="R261" s="52" t="n">
        <f aca="false">IFERROR(VLOOKUP(E261,'10. Lookups'!$G$3:$H$8,2,FALSE()),5)</f>
        <v>15</v>
      </c>
      <c r="S261" s="52" t="n">
        <f aca="false">IFERROR(VLOOKUP(H261,'10. Lookups'!$J$3:$K$6,2,FALSE()),1)+IF(I261&gt;=75,5,IF(I261&gt;=50,3,IF(I261&gt;=25,2,IF(I261&gt;0,1,0))))+MIN(4,J261*2)</f>
        <v>8</v>
      </c>
      <c r="T261" s="52" t="n">
        <f aca="false">IF(K261&lt;=1,5,IF(K261&lt;=3,4,IF(K261&lt;=7,2,IF(K261&lt;=14,1,0))))+IFERROR(VLOOKUP(L261,'10. Lookups'!$M$3:$N$6,2,FALSE()),1)</f>
        <v>9</v>
      </c>
      <c r="U261" s="52" t="n">
        <f aca="false">IFERROR(VLOOKUP(N261,'10. Lookups'!$P$3:$Q$11,2,FALSE()),3)</f>
        <v>0</v>
      </c>
      <c r="V261" s="52" t="n">
        <f aca="false">IFERROR(VLOOKUP(O261,'10. Lookups'!$S$3:$T$7,2,FALSE()),2)</f>
        <v>2</v>
      </c>
      <c r="W261" s="52" t="n">
        <f aca="false">MIN(100,P261+Q261+R261+S261+T261+U261+V261)</f>
        <v>74</v>
      </c>
      <c r="X261" s="58" t="n">
        <f aca="false">W261</f>
        <v>74</v>
      </c>
      <c r="Y261" s="52" t="str">
        <f aca="false">IF(X261&gt;=75,"Hot",IF(X261&gt;=50,"Warm","Cold"))</f>
        <v>Warm</v>
      </c>
      <c r="Z261" s="52" t="str">
        <f aca="false">IF(Y261="Hot","Call within 5 min · senior agent · site-visit slot",IF(Y261="Warm","Call within 24h · WhatsApp drip · price sheet","Retargeting audience · email nurture · skip dial"))</f>
        <v>Call within 24h · WhatsApp drip · price sheet</v>
      </c>
    </row>
    <row r="262" customFormat="false" ht="15" hidden="false" customHeight="true" outlineLevel="0" collapsed="false">
      <c r="A262" s="49" t="str">
        <f aca="false">'3. Raw Leads'!A262</f>
        <v>L0261</v>
      </c>
      <c r="B262" s="49" t="str">
        <f aca="false">'3. Raw Leads'!C262</f>
        <v>Nahida Rahman</v>
      </c>
      <c r="C262" s="49" t="str">
        <f aca="false">'3. Raw Leads'!D262</f>
        <v>01684590902</v>
      </c>
      <c r="D262" s="49" t="str">
        <f aca="false">'3. Raw Leads'!I262</f>
        <v>Aftab Nagar</v>
      </c>
      <c r="E262" s="49" t="str">
        <f aca="false">'3. Raw Leads'!J262</f>
        <v>Banasree Bay</v>
      </c>
      <c r="F262" s="49" t="str">
        <f aca="false">'3. Raw Leads'!K262</f>
        <v>60L–80L</v>
      </c>
      <c r="G262" s="51" t="n">
        <f aca="false">'3. Raw Leads'!L262</f>
        <v>6999999</v>
      </c>
      <c r="H262" s="49" t="str">
        <f aca="false">'3. Raw Leads'!R262</f>
        <v>Minimal (&lt;50%)</v>
      </c>
      <c r="I262" s="55" t="n">
        <f aca="false">'3. Raw Leads'!S262</f>
        <v>0</v>
      </c>
      <c r="J262" s="49" t="n">
        <f aca="false">'3. Raw Leads'!T262</f>
        <v>1</v>
      </c>
      <c r="K262" s="49" t="n">
        <f aca="false">'3. Raw Leads'!U262</f>
        <v>5</v>
      </c>
      <c r="L262" s="49" t="str">
        <f aca="false">'3. Raw Leads'!V262</f>
        <v>Read no reply</v>
      </c>
      <c r="M262" s="49" t="n">
        <f aca="false">'3. Raw Leads'!W262</f>
        <v>2</v>
      </c>
      <c r="N262" s="49" t="str">
        <f aca="false">'3. Raw Leads'!X262</f>
        <v>Not picked up</v>
      </c>
      <c r="O262" s="49" t="str">
        <f aca="false">'3. Raw Leads'!N262</f>
        <v>3–6 months</v>
      </c>
      <c r="P262" s="49" t="n">
        <f aca="false">IFERROR(VLOOKUP(F262,'10. Lookups'!$A$3:$B$9,2,FALSE()),5)</f>
        <v>18</v>
      </c>
      <c r="Q262" s="49" t="n">
        <f aca="false">IFERROR(VLOOKUP(D262,'10. Lookups'!$D$3:$E$12,2,FALSE()),3)</f>
        <v>15</v>
      </c>
      <c r="R262" s="49" t="n">
        <f aca="false">IFERROR(VLOOKUP(E262,'10. Lookups'!$G$3:$H$8,2,FALSE()),5)</f>
        <v>15</v>
      </c>
      <c r="S262" s="49" t="n">
        <f aca="false">IFERROR(VLOOKUP(H262,'10. Lookups'!$J$3:$K$6,2,FALSE()),1)+IF(I262&gt;=75,5,IF(I262&gt;=50,3,IF(I262&gt;=25,2,IF(I262&gt;0,1,0))))+MIN(4,J262*2)</f>
        <v>3</v>
      </c>
      <c r="T262" s="49" t="n">
        <f aca="false">IF(K262&lt;=1,5,IF(K262&lt;=3,4,IF(K262&lt;=7,2,IF(K262&lt;=14,1,0))))+IFERROR(VLOOKUP(L262,'10. Lookups'!$M$3:$N$6,2,FALSE()),1)</f>
        <v>5</v>
      </c>
      <c r="U262" s="49" t="n">
        <f aca="false">IFERROR(VLOOKUP(N262,'10. Lookups'!$P$3:$Q$11,2,FALSE()),3)</f>
        <v>3</v>
      </c>
      <c r="V262" s="49" t="n">
        <f aca="false">IFERROR(VLOOKUP(O262,'10. Lookups'!$S$3:$T$7,2,FALSE()),2)</f>
        <v>3</v>
      </c>
      <c r="W262" s="49" t="n">
        <f aca="false">MIN(100,P262+Q262+R262+S262+T262+U262+V262)</f>
        <v>62</v>
      </c>
      <c r="X262" s="56" t="n">
        <f aca="false">W262</f>
        <v>62</v>
      </c>
      <c r="Y262" s="49" t="str">
        <f aca="false">IF(X262&gt;=75,"Hot",IF(X262&gt;=50,"Warm","Cold"))</f>
        <v>Warm</v>
      </c>
      <c r="Z262" s="49" t="str">
        <f aca="false">IF(Y262="Hot","Call within 5 min · senior agent · site-visit slot",IF(Y262="Warm","Call within 24h · WhatsApp drip · price sheet","Retargeting audience · email nurture · skip dial"))</f>
        <v>Call within 24h · WhatsApp drip · price sheet</v>
      </c>
    </row>
    <row r="263" customFormat="false" ht="15" hidden="false" customHeight="true" outlineLevel="0" collapsed="false">
      <c r="A263" s="52" t="str">
        <f aca="false">'3. Raw Leads'!A263</f>
        <v>L0262</v>
      </c>
      <c r="B263" s="52" t="str">
        <f aca="false">'3. Raw Leads'!C263</f>
        <v>Shariar Reza</v>
      </c>
      <c r="C263" s="52" t="str">
        <f aca="false">'3. Raw Leads'!D263</f>
        <v>01831643348</v>
      </c>
      <c r="D263" s="52" t="str">
        <f aca="false">'3. Raw Leads'!I263</f>
        <v>Badda</v>
      </c>
      <c r="E263" s="52" t="str">
        <f aca="false">'3. Raw Leads'!J263</f>
        <v>Mirpur DOHS Premier</v>
      </c>
      <c r="F263" s="52" t="str">
        <f aca="false">'3. Raw Leads'!K263</f>
        <v>80L–1Cr</v>
      </c>
      <c r="G263" s="54" t="n">
        <f aca="false">'3. Raw Leads'!L263</f>
        <v>8999999</v>
      </c>
      <c r="H263" s="52" t="str">
        <f aca="false">'3. Raw Leads'!R263</f>
        <v>Most (≥75%)</v>
      </c>
      <c r="I263" s="57" t="n">
        <f aca="false">'3. Raw Leads'!S263</f>
        <v>0</v>
      </c>
      <c r="J263" s="52" t="n">
        <f aca="false">'3. Raw Leads'!T263</f>
        <v>0</v>
      </c>
      <c r="K263" s="52" t="n">
        <f aca="false">'3. Raw Leads'!U263</f>
        <v>3</v>
      </c>
      <c r="L263" s="52" t="str">
        <f aca="false">'3. Raw Leads'!V263</f>
        <v>Yes</v>
      </c>
      <c r="M263" s="52" t="n">
        <f aca="false">'3. Raw Leads'!W263</f>
        <v>4</v>
      </c>
      <c r="N263" s="52" t="str">
        <f aca="false">'3. Raw Leads'!X263</f>
        <v>Not picked up</v>
      </c>
      <c r="O263" s="52" t="str">
        <f aca="false">'3. Raw Leads'!N263</f>
        <v>Within 1 month</v>
      </c>
      <c r="P263" s="52" t="n">
        <f aca="false">IFERROR(VLOOKUP(F263,'10. Lookups'!$A$3:$B$9,2,FALSE()),5)</f>
        <v>22</v>
      </c>
      <c r="Q263" s="52" t="n">
        <f aca="false">IFERROR(VLOOKUP(D263,'10. Lookups'!$D$3:$E$12,2,FALSE()),3)</f>
        <v>7</v>
      </c>
      <c r="R263" s="52" t="n">
        <f aca="false">IFERROR(VLOOKUP(E263,'10. Lookups'!$G$3:$H$8,2,FALSE()),5)</f>
        <v>15</v>
      </c>
      <c r="S263" s="52" t="n">
        <f aca="false">IFERROR(VLOOKUP(H263,'10. Lookups'!$J$3:$K$6,2,FALSE()),1)+IF(I263&gt;=75,5,IF(I263&gt;=50,3,IF(I263&gt;=25,2,IF(I263&gt;0,1,0))))+MIN(4,J263*2)</f>
        <v>4</v>
      </c>
      <c r="T263" s="52" t="n">
        <f aca="false">IF(K263&lt;=1,5,IF(K263&lt;=3,4,IF(K263&lt;=7,2,IF(K263&lt;=14,1,0))))+IFERROR(VLOOKUP(L263,'10. Lookups'!$M$3:$N$6,2,FALSE()),1)</f>
        <v>9</v>
      </c>
      <c r="U263" s="52" t="n">
        <f aca="false">IFERROR(VLOOKUP(N263,'10. Lookups'!$P$3:$Q$11,2,FALSE()),3)</f>
        <v>3</v>
      </c>
      <c r="V263" s="52" t="n">
        <f aca="false">IFERROR(VLOOKUP(O263,'10. Lookups'!$S$3:$T$7,2,FALSE()),2)</f>
        <v>5</v>
      </c>
      <c r="W263" s="52" t="n">
        <f aca="false">MIN(100,P263+Q263+R263+S263+T263+U263+V263)</f>
        <v>65</v>
      </c>
      <c r="X263" s="58" t="n">
        <f aca="false">W263</f>
        <v>65</v>
      </c>
      <c r="Y263" s="52" t="str">
        <f aca="false">IF(X263&gt;=75,"Hot",IF(X263&gt;=50,"Warm","Cold"))</f>
        <v>Warm</v>
      </c>
      <c r="Z263" s="52" t="str">
        <f aca="false">IF(Y263="Hot","Call within 5 min · senior agent · site-visit slot",IF(Y263="Warm","Call within 24h · WhatsApp drip · price sheet","Retargeting audience · email nurture · skip dial"))</f>
        <v>Call within 24h · WhatsApp drip · price sheet</v>
      </c>
    </row>
    <row r="264" customFormat="false" ht="15" hidden="false" customHeight="true" outlineLevel="0" collapsed="false">
      <c r="A264" s="49" t="str">
        <f aca="false">'3. Raw Leads'!A264</f>
        <v>L0263</v>
      </c>
      <c r="B264" s="49" t="str">
        <f aca="false">'3. Raw Leads'!C264</f>
        <v>Mehedi Bhuiyan</v>
      </c>
      <c r="C264" s="49" t="str">
        <f aca="false">'3. Raw Leads'!D264</f>
        <v>01574302716</v>
      </c>
      <c r="D264" s="49" t="str">
        <f aca="false">'3. Raw Leads'!I264</f>
        <v>Khilgaon</v>
      </c>
      <c r="E264" s="49" t="str">
        <f aca="false">'3. Raw Leads'!J264</f>
        <v>Skyline Heights – Bashundhara</v>
      </c>
      <c r="F264" s="49" t="str">
        <f aca="false">'3. Raw Leads'!K264</f>
        <v>80L–1Cr</v>
      </c>
      <c r="G264" s="51" t="n">
        <f aca="false">'3. Raw Leads'!L264</f>
        <v>8999999</v>
      </c>
      <c r="H264" s="49" t="str">
        <f aca="false">'3. Raw Leads'!R264</f>
        <v>Full (all fields)</v>
      </c>
      <c r="I264" s="55" t="n">
        <f aca="false">'3. Raw Leads'!S264</f>
        <v>25</v>
      </c>
      <c r="J264" s="49" t="n">
        <f aca="false">'3. Raw Leads'!T264</f>
        <v>1</v>
      </c>
      <c r="K264" s="49" t="n">
        <f aca="false">'3. Raw Leads'!U264</f>
        <v>2</v>
      </c>
      <c r="L264" s="49" t="str">
        <f aca="false">'3. Raw Leads'!V264</f>
        <v>No</v>
      </c>
      <c r="M264" s="49" t="n">
        <f aca="false">'3. Raw Leads'!W264</f>
        <v>5</v>
      </c>
      <c r="N264" s="49" t="str">
        <f aca="false">'3. Raw Leads'!X264</f>
        <v>Not picked up</v>
      </c>
      <c r="O264" s="49" t="str">
        <f aca="false">'3. Raw Leads'!N264</f>
        <v>3–6 months</v>
      </c>
      <c r="P264" s="49" t="n">
        <f aca="false">IFERROR(VLOOKUP(F264,'10. Lookups'!$A$3:$B$9,2,FALSE()),5)</f>
        <v>22</v>
      </c>
      <c r="Q264" s="49" t="n">
        <f aca="false">IFERROR(VLOOKUP(D264,'10. Lookups'!$D$3:$E$12,2,FALSE()),3)</f>
        <v>7</v>
      </c>
      <c r="R264" s="49" t="n">
        <f aca="false">IFERROR(VLOOKUP(E264,'10. Lookups'!$G$3:$H$8,2,FALSE()),5)</f>
        <v>15</v>
      </c>
      <c r="S264" s="49" t="n">
        <f aca="false">IFERROR(VLOOKUP(H264,'10. Lookups'!$J$3:$K$6,2,FALSE()),1)+IF(I264&gt;=75,5,IF(I264&gt;=50,3,IF(I264&gt;=25,2,IF(I264&gt;0,1,0))))+MIN(4,J264*2)</f>
        <v>10</v>
      </c>
      <c r="T264" s="49" t="n">
        <f aca="false">IF(K264&lt;=1,5,IF(K264&lt;=3,4,IF(K264&lt;=7,2,IF(K264&lt;=14,1,0))))+IFERROR(VLOOKUP(L264,'10. Lookups'!$M$3:$N$6,2,FALSE()),1)</f>
        <v>5</v>
      </c>
      <c r="U264" s="49" t="n">
        <f aca="false">IFERROR(VLOOKUP(N264,'10. Lookups'!$P$3:$Q$11,2,FALSE()),3)</f>
        <v>3</v>
      </c>
      <c r="V264" s="49" t="n">
        <f aca="false">IFERROR(VLOOKUP(O264,'10. Lookups'!$S$3:$T$7,2,FALSE()),2)</f>
        <v>3</v>
      </c>
      <c r="W264" s="49" t="n">
        <f aca="false">MIN(100,P264+Q264+R264+S264+T264+U264+V264)</f>
        <v>65</v>
      </c>
      <c r="X264" s="56" t="n">
        <f aca="false">W264</f>
        <v>65</v>
      </c>
      <c r="Y264" s="49" t="str">
        <f aca="false">IF(X264&gt;=75,"Hot",IF(X264&gt;=50,"Warm","Cold"))</f>
        <v>Warm</v>
      </c>
      <c r="Z264" s="49" t="str">
        <f aca="false">IF(Y264="Hot","Call within 5 min · senior agent · site-visit slot",IF(Y264="Warm","Call within 24h · WhatsApp drip · price sheet","Retargeting audience · email nurture · skip dial"))</f>
        <v>Call within 24h · WhatsApp drip · price sheet</v>
      </c>
    </row>
    <row r="265" customFormat="false" ht="15" hidden="false" customHeight="true" outlineLevel="0" collapsed="false">
      <c r="A265" s="52" t="str">
        <f aca="false">'3. Raw Leads'!A265</f>
        <v>L0264</v>
      </c>
      <c r="B265" s="52" t="str">
        <f aca="false">'3. Raw Leads'!C265</f>
        <v>Tarek Pramanik</v>
      </c>
      <c r="C265" s="52" t="str">
        <f aca="false">'3. Raw Leads'!D265</f>
        <v>01591603248</v>
      </c>
      <c r="D265" s="52" t="str">
        <f aca="false">'3. Raw Leads'!I265</f>
        <v>Uttara</v>
      </c>
      <c r="E265" s="52" t="str">
        <f aca="false">'3. Raw Leads'!J265</f>
        <v>Banasree Bay</v>
      </c>
      <c r="F265" s="52" t="str">
        <f aca="false">'3. Raw Leads'!K265</f>
        <v>80L–1Cr</v>
      </c>
      <c r="G265" s="54" t="n">
        <f aca="false">'3. Raw Leads'!L265</f>
        <v>8999999</v>
      </c>
      <c r="H265" s="52" t="str">
        <f aca="false">'3. Raw Leads'!R265</f>
        <v>Partial (50–75%)</v>
      </c>
      <c r="I265" s="57" t="n">
        <f aca="false">'3. Raw Leads'!S265</f>
        <v>0</v>
      </c>
      <c r="J265" s="52" t="n">
        <f aca="false">'3. Raw Leads'!T265</f>
        <v>0</v>
      </c>
      <c r="K265" s="52" t="n">
        <f aca="false">'3. Raw Leads'!U265</f>
        <v>7</v>
      </c>
      <c r="L265" s="52" t="str">
        <f aca="false">'3. Raw Leads'!V265</f>
        <v>No</v>
      </c>
      <c r="M265" s="52" t="n">
        <f aca="false">'3. Raw Leads'!W265</f>
        <v>2</v>
      </c>
      <c r="N265" s="52" t="str">
        <f aca="false">'3. Raw Leads'!X265</f>
        <v>Out of budget</v>
      </c>
      <c r="O265" s="52" t="str">
        <f aca="false">'3. Raw Leads'!N265</f>
        <v>3–6 months</v>
      </c>
      <c r="P265" s="52" t="n">
        <f aca="false">IFERROR(VLOOKUP(F265,'10. Lookups'!$A$3:$B$9,2,FALSE()),5)</f>
        <v>22</v>
      </c>
      <c r="Q265" s="52" t="n">
        <f aca="false">IFERROR(VLOOKUP(D265,'10. Lookups'!$D$3:$E$12,2,FALSE()),3)</f>
        <v>15</v>
      </c>
      <c r="R265" s="52" t="n">
        <f aca="false">IFERROR(VLOOKUP(E265,'10. Lookups'!$G$3:$H$8,2,FALSE()),5)</f>
        <v>15</v>
      </c>
      <c r="S265" s="52" t="n">
        <f aca="false">IFERROR(VLOOKUP(H265,'10. Lookups'!$J$3:$K$6,2,FALSE()),1)+IF(I265&gt;=75,5,IF(I265&gt;=50,3,IF(I265&gt;=25,2,IF(I265&gt;0,1,0))))+MIN(4,J265*2)</f>
        <v>2</v>
      </c>
      <c r="T265" s="52" t="n">
        <f aca="false">IF(K265&lt;=1,5,IF(K265&lt;=3,4,IF(K265&lt;=7,2,IF(K265&lt;=14,1,0))))+IFERROR(VLOOKUP(L265,'10. Lookups'!$M$3:$N$6,2,FALSE()),1)</f>
        <v>3</v>
      </c>
      <c r="U265" s="52" t="n">
        <f aca="false">IFERROR(VLOOKUP(N265,'10. Lookups'!$P$3:$Q$11,2,FALSE()),3)</f>
        <v>2</v>
      </c>
      <c r="V265" s="52" t="n">
        <f aca="false">IFERROR(VLOOKUP(O265,'10. Lookups'!$S$3:$T$7,2,FALSE()),2)</f>
        <v>3</v>
      </c>
      <c r="W265" s="52" t="n">
        <f aca="false">MIN(100,P265+Q265+R265+S265+T265+U265+V265)</f>
        <v>62</v>
      </c>
      <c r="X265" s="58" t="n">
        <f aca="false">W265</f>
        <v>62</v>
      </c>
      <c r="Y265" s="52" t="str">
        <f aca="false">IF(X265&gt;=75,"Hot",IF(X265&gt;=50,"Warm","Cold"))</f>
        <v>Warm</v>
      </c>
      <c r="Z265" s="52" t="str">
        <f aca="false">IF(Y265="Hot","Call within 5 min · senior agent · site-visit slot",IF(Y265="Warm","Call within 24h · WhatsApp drip · price sheet","Retargeting audience · email nurture · skip dial"))</f>
        <v>Call within 24h · WhatsApp drip · price sheet</v>
      </c>
    </row>
    <row r="266" customFormat="false" ht="15" hidden="false" customHeight="true" outlineLevel="0" collapsed="false">
      <c r="A266" s="49" t="str">
        <f aca="false">'3. Raw Leads'!A266</f>
        <v>L0265</v>
      </c>
      <c r="B266" s="49" t="str">
        <f aca="false">'3. Raw Leads'!C266</f>
        <v>Anik Hasan</v>
      </c>
      <c r="C266" s="49" t="str">
        <f aca="false">'3. Raw Leads'!D266</f>
        <v>01636004125</v>
      </c>
      <c r="D266" s="49" t="str">
        <f aca="false">'3. Raw Leads'!I266</f>
        <v>Badda</v>
      </c>
      <c r="E266" s="49" t="str">
        <f aca="false">'3. Raw Leads'!J266</f>
        <v>Banasree Bay</v>
      </c>
      <c r="F266" s="49" t="str">
        <f aca="false">'3. Raw Leads'!K266</f>
        <v>80L–1Cr</v>
      </c>
      <c r="G266" s="51" t="n">
        <f aca="false">'3. Raw Leads'!L266</f>
        <v>8999999</v>
      </c>
      <c r="H266" s="49" t="str">
        <f aca="false">'3. Raw Leads'!R266</f>
        <v>Full (all fields)</v>
      </c>
      <c r="I266" s="55" t="n">
        <f aca="false">'3. Raw Leads'!S266</f>
        <v>0</v>
      </c>
      <c r="J266" s="49" t="n">
        <f aca="false">'3. Raw Leads'!T266</f>
        <v>0</v>
      </c>
      <c r="K266" s="49" t="n">
        <f aca="false">'3. Raw Leads'!U266</f>
        <v>2</v>
      </c>
      <c r="L266" s="49" t="str">
        <f aca="false">'3. Raw Leads'!V266</f>
        <v>No</v>
      </c>
      <c r="M266" s="49" t="n">
        <f aca="false">'3. Raw Leads'!W266</f>
        <v>2</v>
      </c>
      <c r="N266" s="49" t="str">
        <f aca="false">'3. Raw Leads'!X266</f>
        <v>Needs info – follow up</v>
      </c>
      <c r="O266" s="49" t="str">
        <f aca="false">'3. Raw Leads'!N266</f>
        <v>Just exploring</v>
      </c>
      <c r="P266" s="49" t="n">
        <f aca="false">IFERROR(VLOOKUP(F266,'10. Lookups'!$A$3:$B$9,2,FALSE()),5)</f>
        <v>22</v>
      </c>
      <c r="Q266" s="49" t="n">
        <f aca="false">IFERROR(VLOOKUP(D266,'10. Lookups'!$D$3:$E$12,2,FALSE()),3)</f>
        <v>7</v>
      </c>
      <c r="R266" s="49" t="n">
        <f aca="false">IFERROR(VLOOKUP(E266,'10. Lookups'!$G$3:$H$8,2,FALSE()),5)</f>
        <v>15</v>
      </c>
      <c r="S266" s="49" t="n">
        <f aca="false">IFERROR(VLOOKUP(H266,'10. Lookups'!$J$3:$K$6,2,FALSE()),1)+IF(I266&gt;=75,5,IF(I266&gt;=50,3,IF(I266&gt;=25,2,IF(I266&gt;0,1,0))))+MIN(4,J266*2)</f>
        <v>6</v>
      </c>
      <c r="T266" s="49" t="n">
        <f aca="false">IF(K266&lt;=1,5,IF(K266&lt;=3,4,IF(K266&lt;=7,2,IF(K266&lt;=14,1,0))))+IFERROR(VLOOKUP(L266,'10. Lookups'!$M$3:$N$6,2,FALSE()),1)</f>
        <v>5</v>
      </c>
      <c r="U266" s="49" t="n">
        <f aca="false">IFERROR(VLOOKUP(N266,'10. Lookups'!$P$3:$Q$11,2,FALSE()),3)</f>
        <v>7</v>
      </c>
      <c r="V266" s="49" t="n">
        <f aca="false">IFERROR(VLOOKUP(O266,'10. Lookups'!$S$3:$T$7,2,FALSE()),2)</f>
        <v>1</v>
      </c>
      <c r="W266" s="49" t="n">
        <f aca="false">MIN(100,P266+Q266+R266+S266+T266+U266+V266)</f>
        <v>63</v>
      </c>
      <c r="X266" s="56" t="n">
        <f aca="false">W266</f>
        <v>63</v>
      </c>
      <c r="Y266" s="49" t="str">
        <f aca="false">IF(X266&gt;=75,"Hot",IF(X266&gt;=50,"Warm","Cold"))</f>
        <v>Warm</v>
      </c>
      <c r="Z266" s="49" t="str">
        <f aca="false">IF(Y266="Hot","Call within 5 min · senior agent · site-visit slot",IF(Y266="Warm","Call within 24h · WhatsApp drip · price sheet","Retargeting audience · email nurture · skip dial"))</f>
        <v>Call within 24h · WhatsApp drip · price sheet</v>
      </c>
    </row>
    <row r="267" customFormat="false" ht="15" hidden="false" customHeight="true" outlineLevel="0" collapsed="false">
      <c r="A267" s="52" t="str">
        <f aca="false">'3. Raw Leads'!A267</f>
        <v>L0266</v>
      </c>
      <c r="B267" s="52" t="str">
        <f aca="false">'3. Raw Leads'!C267</f>
        <v>Tanvir Sheikh</v>
      </c>
      <c r="C267" s="52" t="str">
        <f aca="false">'3. Raw Leads'!D267</f>
        <v>01783708164</v>
      </c>
      <c r="D267" s="52" t="str">
        <f aca="false">'3. Raw Leads'!I267</f>
        <v>Banasree</v>
      </c>
      <c r="E267" s="52" t="str">
        <f aca="false">'3. Raw Leads'!J267</f>
        <v>Mirpur DOHS Premier</v>
      </c>
      <c r="F267" s="52" t="str">
        <f aca="false">'3. Raw Leads'!K267</f>
        <v>1Cr–1.25Cr</v>
      </c>
      <c r="G267" s="54" t="n">
        <f aca="false">'3. Raw Leads'!L267</f>
        <v>11249999</v>
      </c>
      <c r="H267" s="52" t="str">
        <f aca="false">'3. Raw Leads'!R267</f>
        <v>Partial (50–75%)</v>
      </c>
      <c r="I267" s="57" t="n">
        <f aca="false">'3. Raw Leads'!S267</f>
        <v>0</v>
      </c>
      <c r="J267" s="52" t="n">
        <f aca="false">'3. Raw Leads'!T267</f>
        <v>1</v>
      </c>
      <c r="K267" s="52" t="n">
        <f aca="false">'3. Raw Leads'!U267</f>
        <v>0</v>
      </c>
      <c r="L267" s="52" t="str">
        <f aca="false">'3. Raw Leads'!V267</f>
        <v>Yes</v>
      </c>
      <c r="M267" s="52" t="n">
        <f aca="false">'3. Raw Leads'!W267</f>
        <v>2</v>
      </c>
      <c r="N267" s="52" t="str">
        <f aca="false">'3. Raw Leads'!X267</f>
        <v>Interested – evaluating</v>
      </c>
      <c r="O267" s="52" t="str">
        <f aca="false">'3. Raw Leads'!N267</f>
        <v>1–3 months</v>
      </c>
      <c r="P267" s="52" t="n">
        <f aca="false">IFERROR(VLOOKUP(F267,'10. Lookups'!$A$3:$B$9,2,FALSE()),5)</f>
        <v>25</v>
      </c>
      <c r="Q267" s="52" t="n">
        <f aca="false">IFERROR(VLOOKUP(D267,'10. Lookups'!$D$3:$E$12,2,FALSE()),3)</f>
        <v>15</v>
      </c>
      <c r="R267" s="52" t="n">
        <f aca="false">IFERROR(VLOOKUP(E267,'10. Lookups'!$G$3:$H$8,2,FALSE()),5)</f>
        <v>15</v>
      </c>
      <c r="S267" s="52" t="n">
        <f aca="false">IFERROR(VLOOKUP(H267,'10. Lookups'!$J$3:$K$6,2,FALSE()),1)+IF(I267&gt;=75,5,IF(I267&gt;=50,3,IF(I267&gt;=25,2,IF(I267&gt;0,1,0))))+MIN(4,J267*2)</f>
        <v>4</v>
      </c>
      <c r="T267" s="52" t="n">
        <f aca="false">IF(K267&lt;=1,5,IF(K267&lt;=3,4,IF(K267&lt;=7,2,IF(K267&lt;=14,1,0))))+IFERROR(VLOOKUP(L267,'10. Lookups'!$M$3:$N$6,2,FALSE()),1)</f>
        <v>10</v>
      </c>
      <c r="U267" s="52" t="n">
        <f aca="false">IFERROR(VLOOKUP(N267,'10. Lookups'!$P$3:$Q$11,2,FALSE()),3)</f>
        <v>10</v>
      </c>
      <c r="V267" s="52" t="n">
        <f aca="false">IFERROR(VLOOKUP(O267,'10. Lookups'!$S$3:$T$7,2,FALSE()),2)</f>
        <v>4</v>
      </c>
      <c r="W267" s="52" t="n">
        <f aca="false">MIN(100,P267+Q267+R267+S267+T267+U267+V267)</f>
        <v>83</v>
      </c>
      <c r="X267" s="58" t="n">
        <f aca="false">W267</f>
        <v>83</v>
      </c>
      <c r="Y267" s="52" t="str">
        <f aca="false">IF(X267&gt;=75,"Hot",IF(X267&gt;=50,"Warm","Cold"))</f>
        <v>Hot</v>
      </c>
      <c r="Z267" s="52" t="str">
        <f aca="false">IF(Y267="Hot","Call within 5 min · senior agent · site-visit slot",IF(Y267="Warm","Call within 24h · WhatsApp drip · price sheet","Retargeting audience · email nurture · skip dial"))</f>
        <v>Call within 5 min · senior agent · site-visit slot</v>
      </c>
    </row>
    <row r="268" customFormat="false" ht="15" hidden="false" customHeight="true" outlineLevel="0" collapsed="false">
      <c r="A268" s="49" t="str">
        <f aca="false">'3. Raw Leads'!A268</f>
        <v>L0267</v>
      </c>
      <c r="B268" s="49" t="str">
        <f aca="false">'3. Raw Leads'!C268</f>
        <v>Asif Hasan</v>
      </c>
      <c r="C268" s="49" t="str">
        <f aca="false">'3. Raw Leads'!D268</f>
        <v>01983938661</v>
      </c>
      <c r="D268" s="49" t="str">
        <f aca="false">'3. Raw Leads'!I268</f>
        <v>Outside Dhaka</v>
      </c>
      <c r="E268" s="49" t="str">
        <f aca="false">'3. Raw Leads'!J268</f>
        <v>Aftab Garden Residence</v>
      </c>
      <c r="F268" s="49" t="str">
        <f aca="false">'3. Raw Leads'!K268</f>
        <v>80L–1Cr</v>
      </c>
      <c r="G268" s="51" t="n">
        <f aca="false">'3. Raw Leads'!L268</f>
        <v>8999999</v>
      </c>
      <c r="H268" s="49" t="str">
        <f aca="false">'3. Raw Leads'!R268</f>
        <v>Minimal (&lt;50%)</v>
      </c>
      <c r="I268" s="55" t="n">
        <f aca="false">'3. Raw Leads'!S268</f>
        <v>75</v>
      </c>
      <c r="J268" s="49" t="n">
        <f aca="false">'3. Raw Leads'!T268</f>
        <v>2</v>
      </c>
      <c r="K268" s="49" t="n">
        <f aca="false">'3. Raw Leads'!U268</f>
        <v>0</v>
      </c>
      <c r="L268" s="49" t="str">
        <f aca="false">'3. Raw Leads'!V268</f>
        <v>Yes</v>
      </c>
      <c r="M268" s="49" t="n">
        <f aca="false">'3. Raw Leads'!W268</f>
        <v>2</v>
      </c>
      <c r="N268" s="49" t="str">
        <f aca="false">'3. Raw Leads'!X268</f>
        <v>Hot – callback scheduled</v>
      </c>
      <c r="O268" s="49" t="str">
        <f aca="false">'3. Raw Leads'!N268</f>
        <v>Just exploring</v>
      </c>
      <c r="P268" s="49" t="n">
        <f aca="false">IFERROR(VLOOKUP(F268,'10. Lookups'!$A$3:$B$9,2,FALSE()),5)</f>
        <v>22</v>
      </c>
      <c r="Q268" s="49" t="n">
        <f aca="false">IFERROR(VLOOKUP(D268,'10. Lookups'!$D$3:$E$12,2,FALSE()),3)</f>
        <v>3</v>
      </c>
      <c r="R268" s="49" t="n">
        <f aca="false">IFERROR(VLOOKUP(E268,'10. Lookups'!$G$3:$H$8,2,FALSE()),5)</f>
        <v>15</v>
      </c>
      <c r="S268" s="49" t="n">
        <f aca="false">IFERROR(VLOOKUP(H268,'10. Lookups'!$J$3:$K$6,2,FALSE()),1)+IF(I268&gt;=75,5,IF(I268&gt;=50,3,IF(I268&gt;=25,2,IF(I268&gt;0,1,0))))+MIN(4,J268*2)</f>
        <v>10</v>
      </c>
      <c r="T268" s="49" t="n">
        <f aca="false">IF(K268&lt;=1,5,IF(K268&lt;=3,4,IF(K268&lt;=7,2,IF(K268&lt;=14,1,0))))+IFERROR(VLOOKUP(L268,'10. Lookups'!$M$3:$N$6,2,FALSE()),1)</f>
        <v>10</v>
      </c>
      <c r="U268" s="49" t="n">
        <f aca="false">IFERROR(VLOOKUP(N268,'10. Lookups'!$P$3:$Q$11,2,FALSE()),3)</f>
        <v>13</v>
      </c>
      <c r="V268" s="49" t="n">
        <f aca="false">IFERROR(VLOOKUP(O268,'10. Lookups'!$S$3:$T$7,2,FALSE()),2)</f>
        <v>1</v>
      </c>
      <c r="W268" s="49" t="n">
        <f aca="false">MIN(100,P268+Q268+R268+S268+T268+U268+V268)</f>
        <v>74</v>
      </c>
      <c r="X268" s="56" t="n">
        <f aca="false">W268</f>
        <v>74</v>
      </c>
      <c r="Y268" s="49" t="str">
        <f aca="false">IF(X268&gt;=75,"Hot",IF(X268&gt;=50,"Warm","Cold"))</f>
        <v>Warm</v>
      </c>
      <c r="Z268" s="49" t="str">
        <f aca="false">IF(Y268="Hot","Call within 5 min · senior agent · site-visit slot",IF(Y268="Warm","Call within 24h · WhatsApp drip · price sheet","Retargeting audience · email nurture · skip dial"))</f>
        <v>Call within 24h · WhatsApp drip · price sheet</v>
      </c>
    </row>
    <row r="269" customFormat="false" ht="15" hidden="false" customHeight="true" outlineLevel="0" collapsed="false">
      <c r="A269" s="52" t="str">
        <f aca="false">'3. Raw Leads'!A269</f>
        <v>L0268</v>
      </c>
      <c r="B269" s="52" t="str">
        <f aca="false">'3. Raw Leads'!C269</f>
        <v>Rakib Siddique</v>
      </c>
      <c r="C269" s="52" t="str">
        <f aca="false">'3. Raw Leads'!D269</f>
        <v>01795625257</v>
      </c>
      <c r="D269" s="52" t="str">
        <f aca="false">'3. Raw Leads'!I269</f>
        <v>Banasree</v>
      </c>
      <c r="E269" s="52" t="str">
        <f aca="false">'3. Raw Leads'!J269</f>
        <v>Aftab Garden Residence</v>
      </c>
      <c r="F269" s="52" t="str">
        <f aca="false">'3. Raw Leads'!K269</f>
        <v>Under 60L</v>
      </c>
      <c r="G269" s="54" t="n">
        <f aca="false">'3. Raw Leads'!L269</f>
        <v>4499999</v>
      </c>
      <c r="H269" s="52" t="str">
        <f aca="false">'3. Raw Leads'!R269</f>
        <v>Partial (50–75%)</v>
      </c>
      <c r="I269" s="57" t="n">
        <f aca="false">'3. Raw Leads'!S269</f>
        <v>25</v>
      </c>
      <c r="J269" s="52" t="n">
        <f aca="false">'3. Raw Leads'!T269</f>
        <v>3</v>
      </c>
      <c r="K269" s="52" t="n">
        <f aca="false">'3. Raw Leads'!U269</f>
        <v>3</v>
      </c>
      <c r="L269" s="52" t="str">
        <f aca="false">'3. Raw Leads'!V269</f>
        <v>No</v>
      </c>
      <c r="M269" s="52" t="n">
        <f aca="false">'3. Raw Leads'!W269</f>
        <v>4</v>
      </c>
      <c r="N269" s="52" t="str">
        <f aca="false">'3. Raw Leads'!X269</f>
        <v>Not picked up</v>
      </c>
      <c r="O269" s="52" t="str">
        <f aca="false">'3. Raw Leads'!N269</f>
        <v>1–3 months</v>
      </c>
      <c r="P269" s="52" t="n">
        <f aca="false">IFERROR(VLOOKUP(F269,'10. Lookups'!$A$3:$B$9,2,FALSE()),5)</f>
        <v>8</v>
      </c>
      <c r="Q269" s="52" t="n">
        <f aca="false">IFERROR(VLOOKUP(D269,'10. Lookups'!$D$3:$E$12,2,FALSE()),3)</f>
        <v>15</v>
      </c>
      <c r="R269" s="52" t="n">
        <f aca="false">IFERROR(VLOOKUP(E269,'10. Lookups'!$G$3:$H$8,2,FALSE()),5)</f>
        <v>15</v>
      </c>
      <c r="S269" s="52" t="n">
        <f aca="false">IFERROR(VLOOKUP(H269,'10. Lookups'!$J$3:$K$6,2,FALSE()),1)+IF(I269&gt;=75,5,IF(I269&gt;=50,3,IF(I269&gt;=25,2,IF(I269&gt;0,1,0))))+MIN(4,J269*2)</f>
        <v>8</v>
      </c>
      <c r="T269" s="52" t="n">
        <f aca="false">IF(K269&lt;=1,5,IF(K269&lt;=3,4,IF(K269&lt;=7,2,IF(K269&lt;=14,1,0))))+IFERROR(VLOOKUP(L269,'10. Lookups'!$M$3:$N$6,2,FALSE()),1)</f>
        <v>5</v>
      </c>
      <c r="U269" s="52" t="n">
        <f aca="false">IFERROR(VLOOKUP(N269,'10. Lookups'!$P$3:$Q$11,2,FALSE()),3)</f>
        <v>3</v>
      </c>
      <c r="V269" s="52" t="n">
        <f aca="false">IFERROR(VLOOKUP(O269,'10. Lookups'!$S$3:$T$7,2,FALSE()),2)</f>
        <v>4</v>
      </c>
      <c r="W269" s="52" t="n">
        <f aca="false">MIN(100,P269+Q269+R269+S269+T269+U269+V269)</f>
        <v>58</v>
      </c>
      <c r="X269" s="58" t="n">
        <f aca="false">W269</f>
        <v>58</v>
      </c>
      <c r="Y269" s="52" t="str">
        <f aca="false">IF(X269&gt;=75,"Hot",IF(X269&gt;=50,"Warm","Cold"))</f>
        <v>Warm</v>
      </c>
      <c r="Z269" s="52" t="str">
        <f aca="false">IF(Y269="Hot","Call within 5 min · senior agent · site-visit slot",IF(Y269="Warm","Call within 24h · WhatsApp drip · price sheet","Retargeting audience · email nurture · skip dial"))</f>
        <v>Call within 24h · WhatsApp drip · price sheet</v>
      </c>
    </row>
    <row r="270" customFormat="false" ht="15" hidden="false" customHeight="true" outlineLevel="0" collapsed="false">
      <c r="A270" s="49" t="str">
        <f aca="false">'3. Raw Leads'!A270</f>
        <v>L0269</v>
      </c>
      <c r="B270" s="49" t="str">
        <f aca="false">'3. Raw Leads'!C270</f>
        <v>Mim Siddique</v>
      </c>
      <c r="C270" s="49" t="str">
        <f aca="false">'3. Raw Leads'!D270</f>
        <v>01597524508</v>
      </c>
      <c r="D270" s="49" t="str">
        <f aca="false">'3. Raw Leads'!I270</f>
        <v>Uttara</v>
      </c>
      <c r="E270" s="49" t="str">
        <f aca="false">'3. Raw Leads'!J270</f>
        <v>Mirpur DOHS Premier</v>
      </c>
      <c r="F270" s="49" t="str">
        <f aca="false">'3. Raw Leads'!K270</f>
        <v>1Cr–1.25Cr</v>
      </c>
      <c r="G270" s="51" t="n">
        <f aca="false">'3. Raw Leads'!L270</f>
        <v>11249999</v>
      </c>
      <c r="H270" s="49" t="str">
        <f aca="false">'3. Raw Leads'!R270</f>
        <v>Full (all fields)</v>
      </c>
      <c r="I270" s="55" t="n">
        <f aca="false">'3. Raw Leads'!S270</f>
        <v>0</v>
      </c>
      <c r="J270" s="49" t="n">
        <f aca="false">'3. Raw Leads'!T270</f>
        <v>0</v>
      </c>
      <c r="K270" s="49" t="n">
        <f aca="false">'3. Raw Leads'!U270</f>
        <v>2</v>
      </c>
      <c r="L270" s="49" t="str">
        <f aca="false">'3. Raw Leads'!V270</f>
        <v>Yes</v>
      </c>
      <c r="M270" s="49" t="n">
        <f aca="false">'3. Raw Leads'!W270</f>
        <v>2</v>
      </c>
      <c r="N270" s="49" t="str">
        <f aca="false">'3. Raw Leads'!X270</f>
        <v>Not picked up</v>
      </c>
      <c r="O270" s="49" t="str">
        <f aca="false">'3. Raw Leads'!N270</f>
        <v>Within 1 month</v>
      </c>
      <c r="P270" s="49" t="n">
        <f aca="false">IFERROR(VLOOKUP(F270,'10. Lookups'!$A$3:$B$9,2,FALSE()),5)</f>
        <v>25</v>
      </c>
      <c r="Q270" s="49" t="n">
        <f aca="false">IFERROR(VLOOKUP(D270,'10. Lookups'!$D$3:$E$12,2,FALSE()),3)</f>
        <v>15</v>
      </c>
      <c r="R270" s="49" t="n">
        <f aca="false">IFERROR(VLOOKUP(E270,'10. Lookups'!$G$3:$H$8,2,FALSE()),5)</f>
        <v>15</v>
      </c>
      <c r="S270" s="49" t="n">
        <f aca="false">IFERROR(VLOOKUP(H270,'10. Lookups'!$J$3:$K$6,2,FALSE()),1)+IF(I270&gt;=75,5,IF(I270&gt;=50,3,IF(I270&gt;=25,2,IF(I270&gt;0,1,0))))+MIN(4,J270*2)</f>
        <v>6</v>
      </c>
      <c r="T270" s="49" t="n">
        <f aca="false">IF(K270&lt;=1,5,IF(K270&lt;=3,4,IF(K270&lt;=7,2,IF(K270&lt;=14,1,0))))+IFERROR(VLOOKUP(L270,'10. Lookups'!$M$3:$N$6,2,FALSE()),1)</f>
        <v>9</v>
      </c>
      <c r="U270" s="49" t="n">
        <f aca="false">IFERROR(VLOOKUP(N270,'10. Lookups'!$P$3:$Q$11,2,FALSE()),3)</f>
        <v>3</v>
      </c>
      <c r="V270" s="49" t="n">
        <f aca="false">IFERROR(VLOOKUP(O270,'10. Lookups'!$S$3:$T$7,2,FALSE()),2)</f>
        <v>5</v>
      </c>
      <c r="W270" s="49" t="n">
        <f aca="false">MIN(100,P270+Q270+R270+S270+T270+U270+V270)</f>
        <v>78</v>
      </c>
      <c r="X270" s="56" t="n">
        <f aca="false">W270</f>
        <v>78</v>
      </c>
      <c r="Y270" s="49" t="str">
        <f aca="false">IF(X270&gt;=75,"Hot",IF(X270&gt;=50,"Warm","Cold"))</f>
        <v>Hot</v>
      </c>
      <c r="Z270" s="49" t="str">
        <f aca="false">IF(Y270="Hot","Call within 5 min · senior agent · site-visit slot",IF(Y270="Warm","Call within 24h · WhatsApp drip · price sheet","Retargeting audience · email nurture · skip dial"))</f>
        <v>Call within 5 min · senior agent · site-visit slot</v>
      </c>
    </row>
    <row r="271" customFormat="false" ht="15" hidden="false" customHeight="true" outlineLevel="0" collapsed="false">
      <c r="A271" s="52" t="str">
        <f aca="false">'3. Raw Leads'!A271</f>
        <v>L0270</v>
      </c>
      <c r="B271" s="52" t="str">
        <f aca="false">'3. Raw Leads'!C271</f>
        <v>Mahmud Bhuiyan</v>
      </c>
      <c r="C271" s="52" t="str">
        <f aca="false">'3. Raw Leads'!D271</f>
        <v>01812983381</v>
      </c>
      <c r="D271" s="52" t="str">
        <f aca="false">'3. Raw Leads'!I271</f>
        <v>Aftab Nagar</v>
      </c>
      <c r="E271" s="52" t="str">
        <f aca="false">'3. Raw Leads'!J271</f>
        <v>Skyline Heights – Bashundhara</v>
      </c>
      <c r="F271" s="52" t="str">
        <f aca="false">'3. Raw Leads'!K271</f>
        <v>60L–80L</v>
      </c>
      <c r="G271" s="54" t="n">
        <f aca="false">'3. Raw Leads'!L271</f>
        <v>6999999</v>
      </c>
      <c r="H271" s="52" t="str">
        <f aca="false">'3. Raw Leads'!R271</f>
        <v>Full (all fields)</v>
      </c>
      <c r="I271" s="57" t="n">
        <f aca="false">'3. Raw Leads'!S271</f>
        <v>50</v>
      </c>
      <c r="J271" s="52" t="n">
        <f aca="false">'3. Raw Leads'!T271</f>
        <v>0</v>
      </c>
      <c r="K271" s="52" t="n">
        <f aca="false">'3. Raw Leads'!U271</f>
        <v>2</v>
      </c>
      <c r="L271" s="52" t="str">
        <f aca="false">'3. Raw Leads'!V271</f>
        <v>N/A</v>
      </c>
      <c r="M271" s="52" t="n">
        <f aca="false">'3. Raw Leads'!W271</f>
        <v>1</v>
      </c>
      <c r="N271" s="52" t="str">
        <f aca="false">'3. Raw Leads'!X271</f>
        <v>Already purchased elsewhere</v>
      </c>
      <c r="O271" s="52" t="str">
        <f aca="false">'3. Raw Leads'!N271</f>
        <v>Just exploring</v>
      </c>
      <c r="P271" s="52" t="n">
        <f aca="false">IFERROR(VLOOKUP(F271,'10. Lookups'!$A$3:$B$9,2,FALSE()),5)</f>
        <v>18</v>
      </c>
      <c r="Q271" s="52" t="n">
        <f aca="false">IFERROR(VLOOKUP(D271,'10. Lookups'!$D$3:$E$12,2,FALSE()),3)</f>
        <v>15</v>
      </c>
      <c r="R271" s="52" t="n">
        <f aca="false">IFERROR(VLOOKUP(E271,'10. Lookups'!$G$3:$H$8,2,FALSE()),5)</f>
        <v>15</v>
      </c>
      <c r="S271" s="52" t="n">
        <f aca="false">IFERROR(VLOOKUP(H271,'10. Lookups'!$J$3:$K$6,2,FALSE()),1)+IF(I271&gt;=75,5,IF(I271&gt;=50,3,IF(I271&gt;=25,2,IF(I271&gt;0,1,0))))+MIN(4,J271*2)</f>
        <v>9</v>
      </c>
      <c r="T271" s="52" t="n">
        <f aca="false">IF(K271&lt;=1,5,IF(K271&lt;=3,4,IF(K271&lt;=7,2,IF(K271&lt;=14,1,0))))+IFERROR(VLOOKUP(L271,'10. Lookups'!$M$3:$N$6,2,FALSE()),1)</f>
        <v>6</v>
      </c>
      <c r="U271" s="52" t="n">
        <f aca="false">IFERROR(VLOOKUP(N271,'10. Lookups'!$P$3:$Q$11,2,FALSE()),3)</f>
        <v>0</v>
      </c>
      <c r="V271" s="52" t="n">
        <f aca="false">IFERROR(VLOOKUP(O271,'10. Lookups'!$S$3:$T$7,2,FALSE()),2)</f>
        <v>1</v>
      </c>
      <c r="W271" s="52" t="n">
        <f aca="false">MIN(100,P271+Q271+R271+S271+T271+U271+V271)</f>
        <v>64</v>
      </c>
      <c r="X271" s="58" t="n">
        <f aca="false">W271</f>
        <v>64</v>
      </c>
      <c r="Y271" s="52" t="str">
        <f aca="false">IF(X271&gt;=75,"Hot",IF(X271&gt;=50,"Warm","Cold"))</f>
        <v>Warm</v>
      </c>
      <c r="Z271" s="52" t="str">
        <f aca="false">IF(Y271="Hot","Call within 5 min · senior agent · site-visit slot",IF(Y271="Warm","Call within 24h · WhatsApp drip · price sheet","Retargeting audience · email nurture · skip dial"))</f>
        <v>Call within 24h · WhatsApp drip · price sheet</v>
      </c>
    </row>
    <row r="272" customFormat="false" ht="15" hidden="false" customHeight="true" outlineLevel="0" collapsed="false">
      <c r="A272" s="49" t="str">
        <f aca="false">'3. Raw Leads'!A272</f>
        <v>L0271</v>
      </c>
      <c r="B272" s="49" t="str">
        <f aca="false">'3. Raw Leads'!C272</f>
        <v>Sajid Karim</v>
      </c>
      <c r="C272" s="49" t="str">
        <f aca="false">'3. Raw Leads'!D272</f>
        <v>01766149828</v>
      </c>
      <c r="D272" s="49" t="str">
        <f aca="false">'3. Raw Leads'!I272</f>
        <v>Mirpur DOHS</v>
      </c>
      <c r="E272" s="49" t="str">
        <f aca="false">'3. Raw Leads'!J272</f>
        <v>Aftab Garden Residence</v>
      </c>
      <c r="F272" s="49" t="str">
        <f aca="false">'3. Raw Leads'!K272</f>
        <v>1Cr–1.25Cr</v>
      </c>
      <c r="G272" s="51" t="n">
        <f aca="false">'3. Raw Leads'!L272</f>
        <v>11249999</v>
      </c>
      <c r="H272" s="49" t="str">
        <f aca="false">'3. Raw Leads'!R272</f>
        <v>Most (≥75%)</v>
      </c>
      <c r="I272" s="55" t="n">
        <f aca="false">'3. Raw Leads'!S272</f>
        <v>25</v>
      </c>
      <c r="J272" s="49" t="n">
        <f aca="false">'3. Raw Leads'!T272</f>
        <v>0</v>
      </c>
      <c r="K272" s="49" t="n">
        <f aca="false">'3. Raw Leads'!U272</f>
        <v>2</v>
      </c>
      <c r="L272" s="49" t="str">
        <f aca="false">'3. Raw Leads'!V272</f>
        <v>Read no reply</v>
      </c>
      <c r="M272" s="49" t="n">
        <f aca="false">'3. Raw Leads'!W272</f>
        <v>1</v>
      </c>
      <c r="N272" s="49" t="str">
        <f aca="false">'3. Raw Leads'!X272</f>
        <v>Out of budget</v>
      </c>
      <c r="O272" s="49" t="str">
        <f aca="false">'3. Raw Leads'!N272</f>
        <v>1–3 months</v>
      </c>
      <c r="P272" s="49" t="n">
        <f aca="false">IFERROR(VLOOKUP(F272,'10. Lookups'!$A$3:$B$9,2,FALSE()),5)</f>
        <v>25</v>
      </c>
      <c r="Q272" s="49" t="n">
        <f aca="false">IFERROR(VLOOKUP(D272,'10. Lookups'!$D$3:$E$12,2,FALSE()),3)</f>
        <v>15</v>
      </c>
      <c r="R272" s="49" t="n">
        <f aca="false">IFERROR(VLOOKUP(E272,'10. Lookups'!$G$3:$H$8,2,FALSE()),5)</f>
        <v>15</v>
      </c>
      <c r="S272" s="49" t="n">
        <f aca="false">IFERROR(VLOOKUP(H272,'10. Lookups'!$J$3:$K$6,2,FALSE()),1)+IF(I272&gt;=75,5,IF(I272&gt;=50,3,IF(I272&gt;=25,2,IF(I272&gt;0,1,0))))+MIN(4,J272*2)</f>
        <v>6</v>
      </c>
      <c r="T272" s="49" t="n">
        <f aca="false">IF(K272&lt;=1,5,IF(K272&lt;=3,4,IF(K272&lt;=7,2,IF(K272&lt;=14,1,0))))+IFERROR(VLOOKUP(L272,'10. Lookups'!$M$3:$N$6,2,FALSE()),1)</f>
        <v>7</v>
      </c>
      <c r="U272" s="49" t="n">
        <f aca="false">IFERROR(VLOOKUP(N272,'10. Lookups'!$P$3:$Q$11,2,FALSE()),3)</f>
        <v>2</v>
      </c>
      <c r="V272" s="49" t="n">
        <f aca="false">IFERROR(VLOOKUP(O272,'10. Lookups'!$S$3:$T$7,2,FALSE()),2)</f>
        <v>4</v>
      </c>
      <c r="W272" s="49" t="n">
        <f aca="false">MIN(100,P272+Q272+R272+S272+T272+U272+V272)</f>
        <v>74</v>
      </c>
      <c r="X272" s="56" t="n">
        <f aca="false">W272</f>
        <v>74</v>
      </c>
      <c r="Y272" s="49" t="str">
        <f aca="false">IF(X272&gt;=75,"Hot",IF(X272&gt;=50,"Warm","Cold"))</f>
        <v>Warm</v>
      </c>
      <c r="Z272" s="49" t="str">
        <f aca="false">IF(Y272="Hot","Call within 5 min · senior agent · site-visit slot",IF(Y272="Warm","Call within 24h · WhatsApp drip · price sheet","Retargeting audience · email nurture · skip dial"))</f>
        <v>Call within 24h · WhatsApp drip · price sheet</v>
      </c>
    </row>
    <row r="273" customFormat="false" ht="15" hidden="false" customHeight="true" outlineLevel="0" collapsed="false">
      <c r="A273" s="52" t="str">
        <f aca="false">'3. Raw Leads'!A273</f>
        <v>L0272</v>
      </c>
      <c r="B273" s="52" t="str">
        <f aca="false">'3. Raw Leads'!C273</f>
        <v>Rifat Sarkar</v>
      </c>
      <c r="C273" s="52" t="str">
        <f aca="false">'3. Raw Leads'!D273</f>
        <v>01760169236</v>
      </c>
      <c r="D273" s="52" t="str">
        <f aca="false">'3. Raw Leads'!I273</f>
        <v>Mirpur DOHS</v>
      </c>
      <c r="E273" s="52" t="str">
        <f aca="false">'3. Raw Leads'!J273</f>
        <v>Skyline Heights – Bashundhara</v>
      </c>
      <c r="F273" s="52" t="str">
        <f aca="false">'3. Raw Leads'!K273</f>
        <v>1Cr–1.25Cr</v>
      </c>
      <c r="G273" s="54" t="n">
        <f aca="false">'3. Raw Leads'!L273</f>
        <v>11249999</v>
      </c>
      <c r="H273" s="52" t="str">
        <f aca="false">'3. Raw Leads'!R273</f>
        <v>Most (≥75%)</v>
      </c>
      <c r="I273" s="57" t="n">
        <f aca="false">'3. Raw Leads'!S273</f>
        <v>100</v>
      </c>
      <c r="J273" s="52" t="n">
        <f aca="false">'3. Raw Leads'!T273</f>
        <v>2</v>
      </c>
      <c r="K273" s="52" t="n">
        <f aca="false">'3. Raw Leads'!U273</f>
        <v>30</v>
      </c>
      <c r="L273" s="52" t="str">
        <f aca="false">'3. Raw Leads'!V273</f>
        <v>Read no reply</v>
      </c>
      <c r="M273" s="52" t="n">
        <f aca="false">'3. Raw Leads'!W273</f>
        <v>2</v>
      </c>
      <c r="N273" s="52" t="str">
        <f aca="false">'3. Raw Leads'!X273</f>
        <v>Not picked up</v>
      </c>
      <c r="O273" s="52" t="str">
        <f aca="false">'3. Raw Leads'!N273</f>
        <v>1–3 months</v>
      </c>
      <c r="P273" s="52" t="n">
        <f aca="false">IFERROR(VLOOKUP(F273,'10. Lookups'!$A$3:$B$9,2,FALSE()),5)</f>
        <v>25</v>
      </c>
      <c r="Q273" s="52" t="n">
        <f aca="false">IFERROR(VLOOKUP(D273,'10. Lookups'!$D$3:$E$12,2,FALSE()),3)</f>
        <v>15</v>
      </c>
      <c r="R273" s="52" t="n">
        <f aca="false">IFERROR(VLOOKUP(E273,'10. Lookups'!$G$3:$H$8,2,FALSE()),5)</f>
        <v>15</v>
      </c>
      <c r="S273" s="52" t="n">
        <f aca="false">IFERROR(VLOOKUP(H273,'10. Lookups'!$J$3:$K$6,2,FALSE()),1)+IF(I273&gt;=75,5,IF(I273&gt;=50,3,IF(I273&gt;=25,2,IF(I273&gt;0,1,0))))+MIN(4,J273*2)</f>
        <v>13</v>
      </c>
      <c r="T273" s="52" t="n">
        <f aca="false">IF(K273&lt;=1,5,IF(K273&lt;=3,4,IF(K273&lt;=7,2,IF(K273&lt;=14,1,0))))+IFERROR(VLOOKUP(L273,'10. Lookups'!$M$3:$N$6,2,FALSE()),1)</f>
        <v>3</v>
      </c>
      <c r="U273" s="52" t="n">
        <f aca="false">IFERROR(VLOOKUP(N273,'10. Lookups'!$P$3:$Q$11,2,FALSE()),3)</f>
        <v>3</v>
      </c>
      <c r="V273" s="52" t="n">
        <f aca="false">IFERROR(VLOOKUP(O273,'10. Lookups'!$S$3:$T$7,2,FALSE()),2)</f>
        <v>4</v>
      </c>
      <c r="W273" s="52" t="n">
        <f aca="false">MIN(100,P273+Q273+R273+S273+T273+U273+V273)</f>
        <v>78</v>
      </c>
      <c r="X273" s="58" t="n">
        <f aca="false">W273</f>
        <v>78</v>
      </c>
      <c r="Y273" s="52" t="str">
        <f aca="false">IF(X273&gt;=75,"Hot",IF(X273&gt;=50,"Warm","Cold"))</f>
        <v>Hot</v>
      </c>
      <c r="Z273" s="52" t="str">
        <f aca="false">IF(Y273="Hot","Call within 5 min · senior agent · site-visit slot",IF(Y273="Warm","Call within 24h · WhatsApp drip · price sheet","Retargeting audience · email nurture · skip dial"))</f>
        <v>Call within 5 min · senior agent · site-visit slot</v>
      </c>
    </row>
    <row r="274" customFormat="false" ht="15" hidden="false" customHeight="true" outlineLevel="0" collapsed="false">
      <c r="A274" s="49" t="str">
        <f aca="false">'3. Raw Leads'!A274</f>
        <v>L0273</v>
      </c>
      <c r="B274" s="49" t="str">
        <f aca="false">'3. Raw Leads'!C274</f>
        <v>Hasib Pramanik</v>
      </c>
      <c r="C274" s="49" t="str">
        <f aca="false">'3. Raw Leads'!D274</f>
        <v>01520116691</v>
      </c>
      <c r="D274" s="49" t="str">
        <f aca="false">'3. Raw Leads'!I274</f>
        <v>Banasree</v>
      </c>
      <c r="E274" s="49" t="str">
        <f aca="false">'3. Raw Leads'!J274</f>
        <v>Skyline Heights – Bashundhara</v>
      </c>
      <c r="F274" s="49" t="str">
        <f aca="false">'3. Raw Leads'!K274</f>
        <v>80L–1Cr</v>
      </c>
      <c r="G274" s="51" t="n">
        <f aca="false">'3. Raw Leads'!L274</f>
        <v>8999999</v>
      </c>
      <c r="H274" s="49" t="str">
        <f aca="false">'3. Raw Leads'!R274</f>
        <v>Full (all fields)</v>
      </c>
      <c r="I274" s="55" t="n">
        <f aca="false">'3. Raw Leads'!S274</f>
        <v>50</v>
      </c>
      <c r="J274" s="49" t="n">
        <f aca="false">'3. Raw Leads'!T274</f>
        <v>0</v>
      </c>
      <c r="K274" s="49" t="n">
        <f aca="false">'3. Raw Leads'!U274</f>
        <v>2</v>
      </c>
      <c r="L274" s="49" t="str">
        <f aca="false">'3. Raw Leads'!V274</f>
        <v>N/A</v>
      </c>
      <c r="M274" s="49" t="n">
        <f aca="false">'3. Raw Leads'!W274</f>
        <v>1</v>
      </c>
      <c r="N274" s="49" t="str">
        <f aca="false">'3. Raw Leads'!X274</f>
        <v>Interested – evaluating</v>
      </c>
      <c r="O274" s="49" t="str">
        <f aca="false">'3. Raw Leads'!N274</f>
        <v>1–3 months</v>
      </c>
      <c r="P274" s="49" t="n">
        <f aca="false">IFERROR(VLOOKUP(F274,'10. Lookups'!$A$3:$B$9,2,FALSE()),5)</f>
        <v>22</v>
      </c>
      <c r="Q274" s="49" t="n">
        <f aca="false">IFERROR(VLOOKUP(D274,'10. Lookups'!$D$3:$E$12,2,FALSE()),3)</f>
        <v>15</v>
      </c>
      <c r="R274" s="49" t="n">
        <f aca="false">IFERROR(VLOOKUP(E274,'10. Lookups'!$G$3:$H$8,2,FALSE()),5)</f>
        <v>15</v>
      </c>
      <c r="S274" s="49" t="n">
        <f aca="false">IFERROR(VLOOKUP(H274,'10. Lookups'!$J$3:$K$6,2,FALSE()),1)+IF(I274&gt;=75,5,IF(I274&gt;=50,3,IF(I274&gt;=25,2,IF(I274&gt;0,1,0))))+MIN(4,J274*2)</f>
        <v>9</v>
      </c>
      <c r="T274" s="49" t="n">
        <f aca="false">IF(K274&lt;=1,5,IF(K274&lt;=3,4,IF(K274&lt;=7,2,IF(K274&lt;=14,1,0))))+IFERROR(VLOOKUP(L274,'10. Lookups'!$M$3:$N$6,2,FALSE()),1)</f>
        <v>6</v>
      </c>
      <c r="U274" s="49" t="n">
        <f aca="false">IFERROR(VLOOKUP(N274,'10. Lookups'!$P$3:$Q$11,2,FALSE()),3)</f>
        <v>10</v>
      </c>
      <c r="V274" s="49" t="n">
        <f aca="false">IFERROR(VLOOKUP(O274,'10. Lookups'!$S$3:$T$7,2,FALSE()),2)</f>
        <v>4</v>
      </c>
      <c r="W274" s="49" t="n">
        <f aca="false">MIN(100,P274+Q274+R274+S274+T274+U274+V274)</f>
        <v>81</v>
      </c>
      <c r="X274" s="56" t="n">
        <f aca="false">W274</f>
        <v>81</v>
      </c>
      <c r="Y274" s="49" t="str">
        <f aca="false">IF(X274&gt;=75,"Hot",IF(X274&gt;=50,"Warm","Cold"))</f>
        <v>Hot</v>
      </c>
      <c r="Z274" s="49" t="str">
        <f aca="false">IF(Y274="Hot","Call within 5 min · senior agent · site-visit slot",IF(Y274="Warm","Call within 24h · WhatsApp drip · price sheet","Retargeting audience · email nurture · skip dial"))</f>
        <v>Call within 5 min · senior agent · site-visit slot</v>
      </c>
    </row>
    <row r="275" customFormat="false" ht="15" hidden="false" customHeight="true" outlineLevel="0" collapsed="false">
      <c r="A275" s="52" t="str">
        <f aca="false">'3. Raw Leads'!A275</f>
        <v>L0274</v>
      </c>
      <c r="B275" s="52" t="str">
        <f aca="false">'3. Raw Leads'!C275</f>
        <v>Mizan Akhtar</v>
      </c>
      <c r="C275" s="52" t="str">
        <f aca="false">'3. Raw Leads'!D275</f>
        <v>01727011686</v>
      </c>
      <c r="D275" s="52" t="str">
        <f aca="false">'3. Raw Leads'!I275</f>
        <v>Aftab Nagar</v>
      </c>
      <c r="E275" s="52" t="str">
        <f aca="false">'3. Raw Leads'!J275</f>
        <v>Generic / Not Sure</v>
      </c>
      <c r="F275" s="52" t="str">
        <f aca="false">'3. Raw Leads'!K275</f>
        <v>60L–80L</v>
      </c>
      <c r="G275" s="54" t="n">
        <f aca="false">'3. Raw Leads'!L275</f>
        <v>6999999</v>
      </c>
      <c r="H275" s="52" t="str">
        <f aca="false">'3. Raw Leads'!R275</f>
        <v>Most (≥75%)</v>
      </c>
      <c r="I275" s="57" t="n">
        <f aca="false">'3. Raw Leads'!S275</f>
        <v>75</v>
      </c>
      <c r="J275" s="52" t="n">
        <f aca="false">'3. Raw Leads'!T275</f>
        <v>0</v>
      </c>
      <c r="K275" s="52" t="n">
        <f aca="false">'3. Raw Leads'!U275</f>
        <v>0</v>
      </c>
      <c r="L275" s="52" t="str">
        <f aca="false">'3. Raw Leads'!V275</f>
        <v>No</v>
      </c>
      <c r="M275" s="52" t="n">
        <f aca="false">'3. Raw Leads'!W275</f>
        <v>5</v>
      </c>
      <c r="N275" s="52" t="str">
        <f aca="false">'3. Raw Leads'!X275</f>
        <v>Needs info – follow up</v>
      </c>
      <c r="O275" s="52" t="str">
        <f aca="false">'3. Raw Leads'!N275</f>
        <v>3–6 months</v>
      </c>
      <c r="P275" s="52" t="n">
        <f aca="false">IFERROR(VLOOKUP(F275,'10. Lookups'!$A$3:$B$9,2,FALSE()),5)</f>
        <v>18</v>
      </c>
      <c r="Q275" s="52" t="n">
        <f aca="false">IFERROR(VLOOKUP(D275,'10. Lookups'!$D$3:$E$12,2,FALSE()),3)</f>
        <v>15</v>
      </c>
      <c r="R275" s="52" t="n">
        <f aca="false">IFERROR(VLOOKUP(E275,'10. Lookups'!$G$3:$H$8,2,FALSE()),5)</f>
        <v>5</v>
      </c>
      <c r="S275" s="52" t="n">
        <f aca="false">IFERROR(VLOOKUP(H275,'10. Lookups'!$J$3:$K$6,2,FALSE()),1)+IF(I275&gt;=75,5,IF(I275&gt;=50,3,IF(I275&gt;=25,2,IF(I275&gt;0,1,0))))+MIN(4,J275*2)</f>
        <v>9</v>
      </c>
      <c r="T275" s="52" t="n">
        <f aca="false">IF(K275&lt;=1,5,IF(K275&lt;=3,4,IF(K275&lt;=7,2,IF(K275&lt;=14,1,0))))+IFERROR(VLOOKUP(L275,'10. Lookups'!$M$3:$N$6,2,FALSE()),1)</f>
        <v>6</v>
      </c>
      <c r="U275" s="52" t="n">
        <f aca="false">IFERROR(VLOOKUP(N275,'10. Lookups'!$P$3:$Q$11,2,FALSE()),3)</f>
        <v>7</v>
      </c>
      <c r="V275" s="52" t="n">
        <f aca="false">IFERROR(VLOOKUP(O275,'10. Lookups'!$S$3:$T$7,2,FALSE()),2)</f>
        <v>3</v>
      </c>
      <c r="W275" s="52" t="n">
        <f aca="false">MIN(100,P275+Q275+R275+S275+T275+U275+V275)</f>
        <v>63</v>
      </c>
      <c r="X275" s="58" t="n">
        <f aca="false">W275</f>
        <v>63</v>
      </c>
      <c r="Y275" s="52" t="str">
        <f aca="false">IF(X275&gt;=75,"Hot",IF(X275&gt;=50,"Warm","Cold"))</f>
        <v>Warm</v>
      </c>
      <c r="Z275" s="52" t="str">
        <f aca="false">IF(Y275="Hot","Call within 5 min · senior agent · site-visit slot",IF(Y275="Warm","Call within 24h · WhatsApp drip · price sheet","Retargeting audience · email nurture · skip dial"))</f>
        <v>Call within 24h · WhatsApp drip · price sheet</v>
      </c>
    </row>
    <row r="276" customFormat="false" ht="15" hidden="false" customHeight="true" outlineLevel="0" collapsed="false">
      <c r="A276" s="49" t="str">
        <f aca="false">'3. Raw Leads'!A276</f>
        <v>L0275</v>
      </c>
      <c r="B276" s="49" t="str">
        <f aca="false">'3. Raw Leads'!C276</f>
        <v>Nayeem Chowdhury</v>
      </c>
      <c r="C276" s="49" t="str">
        <f aca="false">'3. Raw Leads'!D276</f>
        <v>01761415093</v>
      </c>
      <c r="D276" s="49" t="str">
        <f aca="false">'3. Raw Leads'!I276</f>
        <v>Dhanmondi</v>
      </c>
      <c r="E276" s="49" t="str">
        <f aca="false">'3. Raw Leads'!J276</f>
        <v>Aftab Garden Residence</v>
      </c>
      <c r="F276" s="49" t="str">
        <f aca="false">'3. Raw Leads'!K276</f>
        <v>60L–80L</v>
      </c>
      <c r="G276" s="51" t="n">
        <f aca="false">'3. Raw Leads'!L276</f>
        <v>6999999</v>
      </c>
      <c r="H276" s="49" t="str">
        <f aca="false">'3. Raw Leads'!R276</f>
        <v>Full (all fields)</v>
      </c>
      <c r="I276" s="55" t="n">
        <f aca="false">'3. Raw Leads'!S276</f>
        <v>95</v>
      </c>
      <c r="J276" s="49" t="n">
        <f aca="false">'3. Raw Leads'!T276</f>
        <v>0</v>
      </c>
      <c r="K276" s="49" t="n">
        <f aca="false">'3. Raw Leads'!U276</f>
        <v>2</v>
      </c>
      <c r="L276" s="49" t="str">
        <f aca="false">'3. Raw Leads'!V276</f>
        <v>No</v>
      </c>
      <c r="M276" s="49" t="n">
        <f aca="false">'3. Raw Leads'!W276</f>
        <v>4</v>
      </c>
      <c r="N276" s="49" t="str">
        <f aca="false">'3. Raw Leads'!X276</f>
        <v>Interested – evaluating</v>
      </c>
      <c r="O276" s="49" t="str">
        <f aca="false">'3. Raw Leads'!N276</f>
        <v>Just exploring</v>
      </c>
      <c r="P276" s="49" t="n">
        <f aca="false">IFERROR(VLOOKUP(F276,'10. Lookups'!$A$3:$B$9,2,FALSE()),5)</f>
        <v>18</v>
      </c>
      <c r="Q276" s="49" t="n">
        <f aca="false">IFERROR(VLOOKUP(D276,'10. Lookups'!$D$3:$E$12,2,FALSE()),3)</f>
        <v>9</v>
      </c>
      <c r="R276" s="49" t="n">
        <f aca="false">IFERROR(VLOOKUP(E276,'10. Lookups'!$G$3:$H$8,2,FALSE()),5)</f>
        <v>15</v>
      </c>
      <c r="S276" s="49" t="n">
        <f aca="false">IFERROR(VLOOKUP(H276,'10. Lookups'!$J$3:$K$6,2,FALSE()),1)+IF(I276&gt;=75,5,IF(I276&gt;=50,3,IF(I276&gt;=25,2,IF(I276&gt;0,1,0))))+MIN(4,J276*2)</f>
        <v>11</v>
      </c>
      <c r="T276" s="49" t="n">
        <f aca="false">IF(K276&lt;=1,5,IF(K276&lt;=3,4,IF(K276&lt;=7,2,IF(K276&lt;=14,1,0))))+IFERROR(VLOOKUP(L276,'10. Lookups'!$M$3:$N$6,2,FALSE()),1)</f>
        <v>5</v>
      </c>
      <c r="U276" s="49" t="n">
        <f aca="false">IFERROR(VLOOKUP(N276,'10. Lookups'!$P$3:$Q$11,2,FALSE()),3)</f>
        <v>10</v>
      </c>
      <c r="V276" s="49" t="n">
        <f aca="false">IFERROR(VLOOKUP(O276,'10. Lookups'!$S$3:$T$7,2,FALSE()),2)</f>
        <v>1</v>
      </c>
      <c r="W276" s="49" t="n">
        <f aca="false">MIN(100,P276+Q276+R276+S276+T276+U276+V276)</f>
        <v>69</v>
      </c>
      <c r="X276" s="56" t="n">
        <f aca="false">W276</f>
        <v>69</v>
      </c>
      <c r="Y276" s="49" t="str">
        <f aca="false">IF(X276&gt;=75,"Hot",IF(X276&gt;=50,"Warm","Cold"))</f>
        <v>Warm</v>
      </c>
      <c r="Z276" s="49" t="str">
        <f aca="false">IF(Y276="Hot","Call within 5 min · senior agent · site-visit slot",IF(Y276="Warm","Call within 24h · WhatsApp drip · price sheet","Retargeting audience · email nurture · skip dial"))</f>
        <v>Call within 24h · WhatsApp drip · price sheet</v>
      </c>
    </row>
    <row r="277" customFormat="false" ht="15" hidden="false" customHeight="true" outlineLevel="0" collapsed="false">
      <c r="A277" s="52" t="str">
        <f aca="false">'3. Raw Leads'!A277</f>
        <v>L0276</v>
      </c>
      <c r="B277" s="52" t="str">
        <f aca="false">'3. Raw Leads'!C277</f>
        <v>Imran Mahmud</v>
      </c>
      <c r="C277" s="52" t="str">
        <f aca="false">'3. Raw Leads'!D277</f>
        <v>01856690551</v>
      </c>
      <c r="D277" s="52" t="str">
        <f aca="false">'3. Raw Leads'!I277</f>
        <v>Dhanmondi</v>
      </c>
      <c r="E277" s="52" t="str">
        <f aca="false">'3. Raw Leads'!J277</f>
        <v>Uttara Greenview</v>
      </c>
      <c r="F277" s="52" t="str">
        <f aca="false">'3. Raw Leads'!K277</f>
        <v>Under 60L</v>
      </c>
      <c r="G277" s="54" t="n">
        <f aca="false">'3. Raw Leads'!L277</f>
        <v>4499999</v>
      </c>
      <c r="H277" s="52" t="str">
        <f aca="false">'3. Raw Leads'!R277</f>
        <v>Minimal (&lt;50%)</v>
      </c>
      <c r="I277" s="57" t="n">
        <f aca="false">'3. Raw Leads'!S277</f>
        <v>25</v>
      </c>
      <c r="J277" s="52" t="n">
        <f aca="false">'3. Raw Leads'!T277</f>
        <v>0</v>
      </c>
      <c r="K277" s="52" t="n">
        <f aca="false">'3. Raw Leads'!U277</f>
        <v>1</v>
      </c>
      <c r="L277" s="52" t="str">
        <f aca="false">'3. Raw Leads'!V277</f>
        <v>Read no reply</v>
      </c>
      <c r="M277" s="52" t="n">
        <f aca="false">'3. Raw Leads'!W277</f>
        <v>4</v>
      </c>
      <c r="N277" s="52" t="str">
        <f aca="false">'3. Raw Leads'!X277</f>
        <v>Already purchased elsewhere</v>
      </c>
      <c r="O277" s="52" t="str">
        <f aca="false">'3. Raw Leads'!N277</f>
        <v>6–12 months</v>
      </c>
      <c r="P277" s="52" t="n">
        <f aca="false">IFERROR(VLOOKUP(F277,'10. Lookups'!$A$3:$B$9,2,FALSE()),5)</f>
        <v>8</v>
      </c>
      <c r="Q277" s="52" t="n">
        <f aca="false">IFERROR(VLOOKUP(D277,'10. Lookups'!$D$3:$E$12,2,FALSE()),3)</f>
        <v>9</v>
      </c>
      <c r="R277" s="52" t="n">
        <f aca="false">IFERROR(VLOOKUP(E277,'10. Lookups'!$G$3:$H$8,2,FALSE()),5)</f>
        <v>15</v>
      </c>
      <c r="S277" s="52" t="n">
        <f aca="false">IFERROR(VLOOKUP(H277,'10. Lookups'!$J$3:$K$6,2,FALSE()),1)+IF(I277&gt;=75,5,IF(I277&gt;=50,3,IF(I277&gt;=25,2,IF(I277&gt;0,1,0))))+MIN(4,J277*2)</f>
        <v>3</v>
      </c>
      <c r="T277" s="52" t="n">
        <f aca="false">IF(K277&lt;=1,5,IF(K277&lt;=3,4,IF(K277&lt;=7,2,IF(K277&lt;=14,1,0))))+IFERROR(VLOOKUP(L277,'10. Lookups'!$M$3:$N$6,2,FALSE()),1)</f>
        <v>8</v>
      </c>
      <c r="U277" s="52" t="n">
        <f aca="false">IFERROR(VLOOKUP(N277,'10. Lookups'!$P$3:$Q$11,2,FALSE()),3)</f>
        <v>0</v>
      </c>
      <c r="V277" s="52" t="n">
        <f aca="false">IFERROR(VLOOKUP(O277,'10. Lookups'!$S$3:$T$7,2,FALSE()),2)</f>
        <v>2</v>
      </c>
      <c r="W277" s="52" t="n">
        <f aca="false">MIN(100,P277+Q277+R277+S277+T277+U277+V277)</f>
        <v>45</v>
      </c>
      <c r="X277" s="58" t="n">
        <f aca="false">W277</f>
        <v>45</v>
      </c>
      <c r="Y277" s="52" t="str">
        <f aca="false">IF(X277&gt;=75,"Hot",IF(X277&gt;=50,"Warm","Cold"))</f>
        <v>Cold</v>
      </c>
      <c r="Z277" s="52" t="str">
        <f aca="false">IF(Y277="Hot","Call within 5 min · senior agent · site-visit slot",IF(Y277="Warm","Call within 24h · WhatsApp drip · price sheet","Retargeting audience · email nurture · skip dial"))</f>
        <v>Retargeting audience · email nurture · skip dial</v>
      </c>
    </row>
    <row r="278" customFormat="false" ht="15" hidden="false" customHeight="true" outlineLevel="0" collapsed="false">
      <c r="A278" s="49" t="str">
        <f aca="false">'3. Raw Leads'!A278</f>
        <v>L0277</v>
      </c>
      <c r="B278" s="49" t="str">
        <f aca="false">'3. Raw Leads'!C278</f>
        <v>Mizan Islam</v>
      </c>
      <c r="C278" s="49" t="str">
        <f aca="false">'3. Raw Leads'!D278</f>
        <v>01557397691</v>
      </c>
      <c r="D278" s="49" t="str">
        <f aca="false">'3. Raw Leads'!I278</f>
        <v>Bashundhara R/A</v>
      </c>
      <c r="E278" s="49" t="str">
        <f aca="false">'3. Raw Leads'!J278</f>
        <v>Uttara Greenview</v>
      </c>
      <c r="F278" s="49" t="str">
        <f aca="false">'3. Raw Leads'!K278</f>
        <v>60L–80L</v>
      </c>
      <c r="G278" s="51" t="n">
        <f aca="false">'3. Raw Leads'!L278</f>
        <v>6999999</v>
      </c>
      <c r="H278" s="49" t="str">
        <f aca="false">'3. Raw Leads'!R278</f>
        <v>Partial (50–75%)</v>
      </c>
      <c r="I278" s="55" t="n">
        <f aca="false">'3. Raw Leads'!S278</f>
        <v>0</v>
      </c>
      <c r="J278" s="49" t="n">
        <f aca="false">'3. Raw Leads'!T278</f>
        <v>1</v>
      </c>
      <c r="K278" s="49" t="n">
        <f aca="false">'3. Raw Leads'!U278</f>
        <v>14</v>
      </c>
      <c r="L278" s="49" t="str">
        <f aca="false">'3. Raw Leads'!V278</f>
        <v>Read no reply</v>
      </c>
      <c r="M278" s="49" t="n">
        <f aca="false">'3. Raw Leads'!W278</f>
        <v>3</v>
      </c>
      <c r="N278" s="49" t="str">
        <f aca="false">'3. Raw Leads'!X278</f>
        <v>Not interested</v>
      </c>
      <c r="O278" s="49" t="str">
        <f aca="false">'3. Raw Leads'!N278</f>
        <v>1–3 months</v>
      </c>
      <c r="P278" s="49" t="n">
        <f aca="false">IFERROR(VLOOKUP(F278,'10. Lookups'!$A$3:$B$9,2,FALSE()),5)</f>
        <v>18</v>
      </c>
      <c r="Q278" s="49" t="n">
        <f aca="false">IFERROR(VLOOKUP(D278,'10. Lookups'!$D$3:$E$12,2,FALSE()),3)</f>
        <v>15</v>
      </c>
      <c r="R278" s="49" t="n">
        <f aca="false">IFERROR(VLOOKUP(E278,'10. Lookups'!$G$3:$H$8,2,FALSE()),5)</f>
        <v>15</v>
      </c>
      <c r="S278" s="49" t="n">
        <f aca="false">IFERROR(VLOOKUP(H278,'10. Lookups'!$J$3:$K$6,2,FALSE()),1)+IF(I278&gt;=75,5,IF(I278&gt;=50,3,IF(I278&gt;=25,2,IF(I278&gt;0,1,0))))+MIN(4,J278*2)</f>
        <v>4</v>
      </c>
      <c r="T278" s="49" t="n">
        <f aca="false">IF(K278&lt;=1,5,IF(K278&lt;=3,4,IF(K278&lt;=7,2,IF(K278&lt;=14,1,0))))+IFERROR(VLOOKUP(L278,'10. Lookups'!$M$3:$N$6,2,FALSE()),1)</f>
        <v>4</v>
      </c>
      <c r="U278" s="49" t="n">
        <f aca="false">IFERROR(VLOOKUP(N278,'10. Lookups'!$P$3:$Q$11,2,FALSE()),3)</f>
        <v>1</v>
      </c>
      <c r="V278" s="49" t="n">
        <f aca="false">IFERROR(VLOOKUP(O278,'10. Lookups'!$S$3:$T$7,2,FALSE()),2)</f>
        <v>4</v>
      </c>
      <c r="W278" s="49" t="n">
        <f aca="false">MIN(100,P278+Q278+R278+S278+T278+U278+V278)</f>
        <v>61</v>
      </c>
      <c r="X278" s="56" t="n">
        <f aca="false">W278</f>
        <v>61</v>
      </c>
      <c r="Y278" s="49" t="str">
        <f aca="false">IF(X278&gt;=75,"Hot",IF(X278&gt;=50,"Warm","Cold"))</f>
        <v>Warm</v>
      </c>
      <c r="Z278" s="49" t="str">
        <f aca="false">IF(Y278="Hot","Call within 5 min · senior agent · site-visit slot",IF(Y278="Warm","Call within 24h · WhatsApp drip · price sheet","Retargeting audience · email nurture · skip dial"))</f>
        <v>Call within 24h · WhatsApp drip · price sheet</v>
      </c>
    </row>
    <row r="279" customFormat="false" ht="15" hidden="false" customHeight="true" outlineLevel="0" collapsed="false">
      <c r="A279" s="52" t="str">
        <f aca="false">'3. Raw Leads'!A279</f>
        <v>L0278</v>
      </c>
      <c r="B279" s="52" t="str">
        <f aca="false">'3. Raw Leads'!C279</f>
        <v>Rifa Khan</v>
      </c>
      <c r="C279" s="52" t="str">
        <f aca="false">'3. Raw Leads'!D279</f>
        <v>01433321160</v>
      </c>
      <c r="D279" s="52" t="str">
        <f aca="false">'3. Raw Leads'!I279</f>
        <v>Dhanmondi</v>
      </c>
      <c r="E279" s="52" t="str">
        <f aca="false">'3. Raw Leads'!J279</f>
        <v>Aftab Garden Residence</v>
      </c>
      <c r="F279" s="52" t="str">
        <f aca="false">'3. Raw Leads'!K279</f>
        <v>60L–80L</v>
      </c>
      <c r="G279" s="54" t="n">
        <f aca="false">'3. Raw Leads'!L279</f>
        <v>6999999</v>
      </c>
      <c r="H279" s="52" t="str">
        <f aca="false">'3. Raw Leads'!R279</f>
        <v>Full (all fields)</v>
      </c>
      <c r="I279" s="57" t="n">
        <f aca="false">'3. Raw Leads'!S279</f>
        <v>75</v>
      </c>
      <c r="J279" s="52" t="n">
        <f aca="false">'3. Raw Leads'!T279</f>
        <v>0</v>
      </c>
      <c r="K279" s="52" t="n">
        <f aca="false">'3. Raw Leads'!U279</f>
        <v>7</v>
      </c>
      <c r="L279" s="52" t="str">
        <f aca="false">'3. Raw Leads'!V279</f>
        <v>Yes</v>
      </c>
      <c r="M279" s="52" t="n">
        <f aca="false">'3. Raw Leads'!W279</f>
        <v>2</v>
      </c>
      <c r="N279" s="52" t="str">
        <f aca="false">'3. Raw Leads'!X279</f>
        <v>Hot – callback scheduled</v>
      </c>
      <c r="O279" s="52" t="str">
        <f aca="false">'3. Raw Leads'!N279</f>
        <v>6–12 months</v>
      </c>
      <c r="P279" s="52" t="n">
        <f aca="false">IFERROR(VLOOKUP(F279,'10. Lookups'!$A$3:$B$9,2,FALSE()),5)</f>
        <v>18</v>
      </c>
      <c r="Q279" s="52" t="n">
        <f aca="false">IFERROR(VLOOKUP(D279,'10. Lookups'!$D$3:$E$12,2,FALSE()),3)</f>
        <v>9</v>
      </c>
      <c r="R279" s="52" t="n">
        <f aca="false">IFERROR(VLOOKUP(E279,'10. Lookups'!$G$3:$H$8,2,FALSE()),5)</f>
        <v>15</v>
      </c>
      <c r="S279" s="52" t="n">
        <f aca="false">IFERROR(VLOOKUP(H279,'10. Lookups'!$J$3:$K$6,2,FALSE()),1)+IF(I279&gt;=75,5,IF(I279&gt;=50,3,IF(I279&gt;=25,2,IF(I279&gt;0,1,0))))+MIN(4,J279*2)</f>
        <v>11</v>
      </c>
      <c r="T279" s="52" t="n">
        <f aca="false">IF(K279&lt;=1,5,IF(K279&lt;=3,4,IF(K279&lt;=7,2,IF(K279&lt;=14,1,0))))+IFERROR(VLOOKUP(L279,'10. Lookups'!$M$3:$N$6,2,FALSE()),1)</f>
        <v>7</v>
      </c>
      <c r="U279" s="52" t="n">
        <f aca="false">IFERROR(VLOOKUP(N279,'10. Lookups'!$P$3:$Q$11,2,FALSE()),3)</f>
        <v>13</v>
      </c>
      <c r="V279" s="52" t="n">
        <f aca="false">IFERROR(VLOOKUP(O279,'10. Lookups'!$S$3:$T$7,2,FALSE()),2)</f>
        <v>2</v>
      </c>
      <c r="W279" s="52" t="n">
        <f aca="false">MIN(100,P279+Q279+R279+S279+T279+U279+V279)</f>
        <v>75</v>
      </c>
      <c r="X279" s="58" t="n">
        <f aca="false">W279</f>
        <v>75</v>
      </c>
      <c r="Y279" s="52" t="str">
        <f aca="false">IF(X279&gt;=75,"Hot",IF(X279&gt;=50,"Warm","Cold"))</f>
        <v>Hot</v>
      </c>
      <c r="Z279" s="52" t="str">
        <f aca="false">IF(Y279="Hot","Call within 5 min · senior agent · site-visit slot",IF(Y279="Warm","Call within 24h · WhatsApp drip · price sheet","Retargeting audience · email nurture · skip dial"))</f>
        <v>Call within 5 min · senior agent · site-visit slot</v>
      </c>
    </row>
    <row r="280" customFormat="false" ht="15" hidden="false" customHeight="true" outlineLevel="0" collapsed="false">
      <c r="A280" s="49" t="str">
        <f aca="false">'3. Raw Leads'!A280</f>
        <v>L0279</v>
      </c>
      <c r="B280" s="49" t="str">
        <f aca="false">'3. Raw Leads'!C280</f>
        <v>Mahbuba Karim</v>
      </c>
      <c r="C280" s="49" t="str">
        <f aca="false">'3. Raw Leads'!D280</f>
        <v>01386334141</v>
      </c>
      <c r="D280" s="49" t="str">
        <f aca="false">'3. Raw Leads'!I280</f>
        <v>Dhanmondi</v>
      </c>
      <c r="E280" s="49" t="str">
        <f aca="false">'3. Raw Leads'!J280</f>
        <v>Generic / Not Sure</v>
      </c>
      <c r="F280" s="49" t="str">
        <f aca="false">'3. Raw Leads'!K280</f>
        <v>1Cr–1.25Cr</v>
      </c>
      <c r="G280" s="51" t="n">
        <f aca="false">'3. Raw Leads'!L280</f>
        <v>11249999</v>
      </c>
      <c r="H280" s="49" t="str">
        <f aca="false">'3. Raw Leads'!R280</f>
        <v>Full (all fields)</v>
      </c>
      <c r="I280" s="55" t="n">
        <f aca="false">'3. Raw Leads'!S280</f>
        <v>50</v>
      </c>
      <c r="J280" s="49" t="n">
        <f aca="false">'3. Raw Leads'!T280</f>
        <v>2</v>
      </c>
      <c r="K280" s="49" t="n">
        <f aca="false">'3. Raw Leads'!U280</f>
        <v>0</v>
      </c>
      <c r="L280" s="49" t="str">
        <f aca="false">'3. Raw Leads'!V280</f>
        <v>Read no reply</v>
      </c>
      <c r="M280" s="49" t="n">
        <f aca="false">'3. Raw Leads'!W280</f>
        <v>4</v>
      </c>
      <c r="N280" s="49" t="str">
        <f aca="false">'3. Raw Leads'!X280</f>
        <v>Wrong number</v>
      </c>
      <c r="O280" s="49" t="str">
        <f aca="false">'3. Raw Leads'!N280</f>
        <v>Just exploring</v>
      </c>
      <c r="P280" s="49" t="n">
        <f aca="false">IFERROR(VLOOKUP(F280,'10. Lookups'!$A$3:$B$9,2,FALSE()),5)</f>
        <v>25</v>
      </c>
      <c r="Q280" s="49" t="n">
        <f aca="false">IFERROR(VLOOKUP(D280,'10. Lookups'!$D$3:$E$12,2,FALSE()),3)</f>
        <v>9</v>
      </c>
      <c r="R280" s="49" t="n">
        <f aca="false">IFERROR(VLOOKUP(E280,'10. Lookups'!$G$3:$H$8,2,FALSE()),5)</f>
        <v>5</v>
      </c>
      <c r="S280" s="49" t="n">
        <f aca="false">IFERROR(VLOOKUP(H280,'10. Lookups'!$J$3:$K$6,2,FALSE()),1)+IF(I280&gt;=75,5,IF(I280&gt;=50,3,IF(I280&gt;=25,2,IF(I280&gt;0,1,0))))+MIN(4,J280*2)</f>
        <v>13</v>
      </c>
      <c r="T280" s="49" t="n">
        <f aca="false">IF(K280&lt;=1,5,IF(K280&lt;=3,4,IF(K280&lt;=7,2,IF(K280&lt;=14,1,0))))+IFERROR(VLOOKUP(L280,'10. Lookups'!$M$3:$N$6,2,FALSE()),1)</f>
        <v>8</v>
      </c>
      <c r="U280" s="49" t="n">
        <f aca="false">IFERROR(VLOOKUP(N280,'10. Lookups'!$P$3:$Q$11,2,FALSE()),3)</f>
        <v>0</v>
      </c>
      <c r="V280" s="49" t="n">
        <f aca="false">IFERROR(VLOOKUP(O280,'10. Lookups'!$S$3:$T$7,2,FALSE()),2)</f>
        <v>1</v>
      </c>
      <c r="W280" s="49" t="n">
        <f aca="false">MIN(100,P280+Q280+R280+S280+T280+U280+V280)</f>
        <v>61</v>
      </c>
      <c r="X280" s="56" t="n">
        <f aca="false">W280</f>
        <v>61</v>
      </c>
      <c r="Y280" s="49" t="str">
        <f aca="false">IF(X280&gt;=75,"Hot",IF(X280&gt;=50,"Warm","Cold"))</f>
        <v>Warm</v>
      </c>
      <c r="Z280" s="49" t="str">
        <f aca="false">IF(Y280="Hot","Call within 5 min · senior agent · site-visit slot",IF(Y280="Warm","Call within 24h · WhatsApp drip · price sheet","Retargeting audience · email nurture · skip dial"))</f>
        <v>Call within 24h · WhatsApp drip · price sheet</v>
      </c>
    </row>
    <row r="281" customFormat="false" ht="15" hidden="false" customHeight="true" outlineLevel="0" collapsed="false">
      <c r="A281" s="52" t="str">
        <f aca="false">'3. Raw Leads'!A281</f>
        <v>L0280</v>
      </c>
      <c r="B281" s="52" t="str">
        <f aca="false">'3. Raw Leads'!C281</f>
        <v>Sajid Khan</v>
      </c>
      <c r="C281" s="52" t="str">
        <f aca="false">'3. Raw Leads'!D281</f>
        <v>01475243772</v>
      </c>
      <c r="D281" s="52" t="str">
        <f aca="false">'3. Raw Leads'!I281</f>
        <v>Uttara</v>
      </c>
      <c r="E281" s="52" t="str">
        <f aca="false">'3. Raw Leads'!J281</f>
        <v>Aftab Garden Residence</v>
      </c>
      <c r="F281" s="52" t="str">
        <f aca="false">'3. Raw Leads'!K281</f>
        <v>60L–80L</v>
      </c>
      <c r="G281" s="54" t="n">
        <f aca="false">'3. Raw Leads'!L281</f>
        <v>6999999</v>
      </c>
      <c r="H281" s="52" t="str">
        <f aca="false">'3. Raw Leads'!R281</f>
        <v>Partial (50–75%)</v>
      </c>
      <c r="I281" s="57" t="n">
        <f aca="false">'3. Raw Leads'!S281</f>
        <v>75</v>
      </c>
      <c r="J281" s="52" t="n">
        <f aca="false">'3. Raw Leads'!T281</f>
        <v>2</v>
      </c>
      <c r="K281" s="52" t="n">
        <f aca="false">'3. Raw Leads'!U281</f>
        <v>0</v>
      </c>
      <c r="L281" s="52" t="str">
        <f aca="false">'3. Raw Leads'!V281</f>
        <v>No</v>
      </c>
      <c r="M281" s="52" t="n">
        <f aca="false">'3. Raw Leads'!W281</f>
        <v>2</v>
      </c>
      <c r="N281" s="52" t="str">
        <f aca="false">'3. Raw Leads'!X281</f>
        <v>Hot – callback scheduled</v>
      </c>
      <c r="O281" s="52" t="str">
        <f aca="false">'3. Raw Leads'!N281</f>
        <v>3–6 months</v>
      </c>
      <c r="P281" s="52" t="n">
        <f aca="false">IFERROR(VLOOKUP(F281,'10. Lookups'!$A$3:$B$9,2,FALSE()),5)</f>
        <v>18</v>
      </c>
      <c r="Q281" s="52" t="n">
        <f aca="false">IFERROR(VLOOKUP(D281,'10. Lookups'!$D$3:$E$12,2,FALSE()),3)</f>
        <v>15</v>
      </c>
      <c r="R281" s="52" t="n">
        <f aca="false">IFERROR(VLOOKUP(E281,'10. Lookups'!$G$3:$H$8,2,FALSE()),5)</f>
        <v>15</v>
      </c>
      <c r="S281" s="52" t="n">
        <f aca="false">IFERROR(VLOOKUP(H281,'10. Lookups'!$J$3:$K$6,2,FALSE()),1)+IF(I281&gt;=75,5,IF(I281&gt;=50,3,IF(I281&gt;=25,2,IF(I281&gt;0,1,0))))+MIN(4,J281*2)</f>
        <v>11</v>
      </c>
      <c r="T281" s="52" t="n">
        <f aca="false">IF(K281&lt;=1,5,IF(K281&lt;=3,4,IF(K281&lt;=7,2,IF(K281&lt;=14,1,0))))+IFERROR(VLOOKUP(L281,'10. Lookups'!$M$3:$N$6,2,FALSE()),1)</f>
        <v>6</v>
      </c>
      <c r="U281" s="52" t="n">
        <f aca="false">IFERROR(VLOOKUP(N281,'10. Lookups'!$P$3:$Q$11,2,FALSE()),3)</f>
        <v>13</v>
      </c>
      <c r="V281" s="52" t="n">
        <f aca="false">IFERROR(VLOOKUP(O281,'10. Lookups'!$S$3:$T$7,2,FALSE()),2)</f>
        <v>3</v>
      </c>
      <c r="W281" s="52" t="n">
        <f aca="false">MIN(100,P281+Q281+R281+S281+T281+U281+V281)</f>
        <v>81</v>
      </c>
      <c r="X281" s="58" t="n">
        <f aca="false">W281</f>
        <v>81</v>
      </c>
      <c r="Y281" s="52" t="str">
        <f aca="false">IF(X281&gt;=75,"Hot",IF(X281&gt;=50,"Warm","Cold"))</f>
        <v>Hot</v>
      </c>
      <c r="Z281" s="52" t="str">
        <f aca="false">IF(Y281="Hot","Call within 5 min · senior agent · site-visit slot",IF(Y281="Warm","Call within 24h · WhatsApp drip · price sheet","Retargeting audience · email nurture · skip dial"))</f>
        <v>Call within 5 min · senior agent · site-visit slot</v>
      </c>
    </row>
    <row r="282" customFormat="false" ht="15" hidden="false" customHeight="true" outlineLevel="0" collapsed="false">
      <c r="A282" s="49" t="str">
        <f aca="false">'3. Raw Leads'!A282</f>
        <v>L0281</v>
      </c>
      <c r="B282" s="49" t="str">
        <f aca="false">'3. Raw Leads'!C282</f>
        <v>Shariar Hossain</v>
      </c>
      <c r="C282" s="49" t="str">
        <f aca="false">'3. Raw Leads'!D282</f>
        <v>01502764208</v>
      </c>
      <c r="D282" s="49" t="str">
        <f aca="false">'3. Raw Leads'!I282</f>
        <v>Uttara</v>
      </c>
      <c r="E282" s="49" t="str">
        <f aca="false">'3. Raw Leads'!J282</f>
        <v>Generic / Not Sure</v>
      </c>
      <c r="F282" s="49" t="str">
        <f aca="false">'3. Raw Leads'!K282</f>
        <v>60L–80L</v>
      </c>
      <c r="G282" s="51" t="n">
        <f aca="false">'3. Raw Leads'!L282</f>
        <v>6999999</v>
      </c>
      <c r="H282" s="49" t="str">
        <f aca="false">'3. Raw Leads'!R282</f>
        <v>Most (≥75%)</v>
      </c>
      <c r="I282" s="55" t="n">
        <f aca="false">'3. Raw Leads'!S282</f>
        <v>100</v>
      </c>
      <c r="J282" s="49" t="n">
        <f aca="false">'3. Raw Leads'!T282</f>
        <v>0</v>
      </c>
      <c r="K282" s="49" t="n">
        <f aca="false">'3. Raw Leads'!U282</f>
        <v>5</v>
      </c>
      <c r="L282" s="49" t="str">
        <f aca="false">'3. Raw Leads'!V282</f>
        <v>Yes</v>
      </c>
      <c r="M282" s="49" t="n">
        <f aca="false">'3. Raw Leads'!W282</f>
        <v>3</v>
      </c>
      <c r="N282" s="49" t="str">
        <f aca="false">'3. Raw Leads'!X282</f>
        <v>Not interested</v>
      </c>
      <c r="O282" s="49" t="str">
        <f aca="false">'3. Raw Leads'!N282</f>
        <v>Just exploring</v>
      </c>
      <c r="P282" s="49" t="n">
        <f aca="false">IFERROR(VLOOKUP(F282,'10. Lookups'!$A$3:$B$9,2,FALSE()),5)</f>
        <v>18</v>
      </c>
      <c r="Q282" s="49" t="n">
        <f aca="false">IFERROR(VLOOKUP(D282,'10. Lookups'!$D$3:$E$12,2,FALSE()),3)</f>
        <v>15</v>
      </c>
      <c r="R282" s="49" t="n">
        <f aca="false">IFERROR(VLOOKUP(E282,'10. Lookups'!$G$3:$H$8,2,FALSE()),5)</f>
        <v>5</v>
      </c>
      <c r="S282" s="49" t="n">
        <f aca="false">IFERROR(VLOOKUP(H282,'10. Lookups'!$J$3:$K$6,2,FALSE()),1)+IF(I282&gt;=75,5,IF(I282&gt;=50,3,IF(I282&gt;=25,2,IF(I282&gt;0,1,0))))+MIN(4,J282*2)</f>
        <v>9</v>
      </c>
      <c r="T282" s="49" t="n">
        <f aca="false">IF(K282&lt;=1,5,IF(K282&lt;=3,4,IF(K282&lt;=7,2,IF(K282&lt;=14,1,0))))+IFERROR(VLOOKUP(L282,'10. Lookups'!$M$3:$N$6,2,FALSE()),1)</f>
        <v>7</v>
      </c>
      <c r="U282" s="49" t="n">
        <f aca="false">IFERROR(VLOOKUP(N282,'10. Lookups'!$P$3:$Q$11,2,FALSE()),3)</f>
        <v>1</v>
      </c>
      <c r="V282" s="49" t="n">
        <f aca="false">IFERROR(VLOOKUP(O282,'10. Lookups'!$S$3:$T$7,2,FALSE()),2)</f>
        <v>1</v>
      </c>
      <c r="W282" s="49" t="n">
        <f aca="false">MIN(100,P282+Q282+R282+S282+T282+U282+V282)</f>
        <v>56</v>
      </c>
      <c r="X282" s="56" t="n">
        <f aca="false">W282</f>
        <v>56</v>
      </c>
      <c r="Y282" s="49" t="str">
        <f aca="false">IF(X282&gt;=75,"Hot",IF(X282&gt;=50,"Warm","Cold"))</f>
        <v>Warm</v>
      </c>
      <c r="Z282" s="49" t="str">
        <f aca="false">IF(Y282="Hot","Call within 5 min · senior agent · site-visit slot",IF(Y282="Warm","Call within 24h · WhatsApp drip · price sheet","Retargeting audience · email nurture · skip dial"))</f>
        <v>Call within 24h · WhatsApp drip · price sheet</v>
      </c>
    </row>
    <row r="283" customFormat="false" ht="15" hidden="false" customHeight="true" outlineLevel="0" collapsed="false">
      <c r="A283" s="52" t="str">
        <f aca="false">'3. Raw Leads'!A283</f>
        <v>L0282</v>
      </c>
      <c r="B283" s="52" t="str">
        <f aca="false">'3. Raw Leads'!C283</f>
        <v>Nayeem Siddique</v>
      </c>
      <c r="C283" s="52" t="str">
        <f aca="false">'3. Raw Leads'!D283</f>
        <v>01833305912</v>
      </c>
      <c r="D283" s="52" t="str">
        <f aca="false">'3. Raw Leads'!I283</f>
        <v>Mirpur DOHS</v>
      </c>
      <c r="E283" s="52" t="str">
        <f aca="false">'3. Raw Leads'!J283</f>
        <v>Aftab Garden Residence</v>
      </c>
      <c r="F283" s="52" t="str">
        <f aca="false">'3. Raw Leads'!K283</f>
        <v>80L–1Cr</v>
      </c>
      <c r="G283" s="54" t="n">
        <f aca="false">'3. Raw Leads'!L283</f>
        <v>8999999</v>
      </c>
      <c r="H283" s="52" t="str">
        <f aca="false">'3. Raw Leads'!R283</f>
        <v>Partial (50–75%)</v>
      </c>
      <c r="I283" s="57" t="n">
        <f aca="false">'3. Raw Leads'!S283</f>
        <v>95</v>
      </c>
      <c r="J283" s="52" t="n">
        <f aca="false">'3. Raw Leads'!T283</f>
        <v>1</v>
      </c>
      <c r="K283" s="52" t="n">
        <f aca="false">'3. Raw Leads'!U283</f>
        <v>1</v>
      </c>
      <c r="L283" s="52" t="str">
        <f aca="false">'3. Raw Leads'!V283</f>
        <v>Yes</v>
      </c>
      <c r="M283" s="52" t="n">
        <f aca="false">'3. Raw Leads'!W283</f>
        <v>1</v>
      </c>
      <c r="N283" s="52" t="str">
        <f aca="false">'3. Raw Leads'!X283</f>
        <v>Not picked up</v>
      </c>
      <c r="O283" s="52" t="str">
        <f aca="false">'3. Raw Leads'!N283</f>
        <v>Just exploring</v>
      </c>
      <c r="P283" s="52" t="n">
        <f aca="false">IFERROR(VLOOKUP(F283,'10. Lookups'!$A$3:$B$9,2,FALSE()),5)</f>
        <v>22</v>
      </c>
      <c r="Q283" s="52" t="n">
        <f aca="false">IFERROR(VLOOKUP(D283,'10. Lookups'!$D$3:$E$12,2,FALSE()),3)</f>
        <v>15</v>
      </c>
      <c r="R283" s="52" t="n">
        <f aca="false">IFERROR(VLOOKUP(E283,'10. Lookups'!$G$3:$H$8,2,FALSE()),5)</f>
        <v>15</v>
      </c>
      <c r="S283" s="52" t="n">
        <f aca="false">IFERROR(VLOOKUP(H283,'10. Lookups'!$J$3:$K$6,2,FALSE()),1)+IF(I283&gt;=75,5,IF(I283&gt;=50,3,IF(I283&gt;=25,2,IF(I283&gt;0,1,0))))+MIN(4,J283*2)</f>
        <v>9</v>
      </c>
      <c r="T283" s="52" t="n">
        <f aca="false">IF(K283&lt;=1,5,IF(K283&lt;=3,4,IF(K283&lt;=7,2,IF(K283&lt;=14,1,0))))+IFERROR(VLOOKUP(L283,'10. Lookups'!$M$3:$N$6,2,FALSE()),1)</f>
        <v>10</v>
      </c>
      <c r="U283" s="52" t="n">
        <f aca="false">IFERROR(VLOOKUP(N283,'10. Lookups'!$P$3:$Q$11,2,FALSE()),3)</f>
        <v>3</v>
      </c>
      <c r="V283" s="52" t="n">
        <f aca="false">IFERROR(VLOOKUP(O283,'10. Lookups'!$S$3:$T$7,2,FALSE()),2)</f>
        <v>1</v>
      </c>
      <c r="W283" s="52" t="n">
        <f aca="false">MIN(100,P283+Q283+R283+S283+T283+U283+V283)</f>
        <v>75</v>
      </c>
      <c r="X283" s="58" t="n">
        <f aca="false">W283</f>
        <v>75</v>
      </c>
      <c r="Y283" s="52" t="str">
        <f aca="false">IF(X283&gt;=75,"Hot",IF(X283&gt;=50,"Warm","Cold"))</f>
        <v>Hot</v>
      </c>
      <c r="Z283" s="52" t="str">
        <f aca="false">IF(Y283="Hot","Call within 5 min · senior agent · site-visit slot",IF(Y283="Warm","Call within 24h · WhatsApp drip · price sheet","Retargeting audience · email nurture · skip dial"))</f>
        <v>Call within 5 min · senior agent · site-visit slot</v>
      </c>
    </row>
    <row r="284" customFormat="false" ht="15" hidden="false" customHeight="true" outlineLevel="0" collapsed="false">
      <c r="A284" s="49" t="str">
        <f aca="false">'3. Raw Leads'!A284</f>
        <v>L0283</v>
      </c>
      <c r="B284" s="49" t="str">
        <f aca="false">'3. Raw Leads'!C284</f>
        <v>Mehedi Hossain</v>
      </c>
      <c r="C284" s="49" t="str">
        <f aca="false">'3. Raw Leads'!D284</f>
        <v>01617647501</v>
      </c>
      <c r="D284" s="49" t="str">
        <f aca="false">'3. Raw Leads'!I284</f>
        <v>Bashundhara R/A</v>
      </c>
      <c r="E284" s="49" t="str">
        <f aca="false">'3. Raw Leads'!J284</f>
        <v>Skyline Heights – Bashundhara</v>
      </c>
      <c r="F284" s="49" t="str">
        <f aca="false">'3. Raw Leads'!K284</f>
        <v>Not disclosed</v>
      </c>
      <c r="G284" s="51" t="n">
        <f aca="false">'3. Raw Leads'!L284</f>
        <v>0</v>
      </c>
      <c r="H284" s="49" t="str">
        <f aca="false">'3. Raw Leads'!R284</f>
        <v>Full (all fields)</v>
      </c>
      <c r="I284" s="55" t="n">
        <f aca="false">'3. Raw Leads'!S284</f>
        <v>0</v>
      </c>
      <c r="J284" s="49" t="n">
        <f aca="false">'3. Raw Leads'!T284</f>
        <v>0</v>
      </c>
      <c r="K284" s="49" t="n">
        <f aca="false">'3. Raw Leads'!U284</f>
        <v>3</v>
      </c>
      <c r="L284" s="49" t="str">
        <f aca="false">'3. Raw Leads'!V284</f>
        <v>N/A</v>
      </c>
      <c r="M284" s="49" t="n">
        <f aca="false">'3. Raw Leads'!W284</f>
        <v>3</v>
      </c>
      <c r="N284" s="49" t="str">
        <f aca="false">'3. Raw Leads'!X284</f>
        <v>Needs info – follow up</v>
      </c>
      <c r="O284" s="49" t="str">
        <f aca="false">'3. Raw Leads'!N284</f>
        <v>6–12 months</v>
      </c>
      <c r="P284" s="49" t="n">
        <f aca="false">IFERROR(VLOOKUP(F284,'10. Lookups'!$A$3:$B$9,2,FALSE()),5)</f>
        <v>5</v>
      </c>
      <c r="Q284" s="49" t="n">
        <f aca="false">IFERROR(VLOOKUP(D284,'10. Lookups'!$D$3:$E$12,2,FALSE()),3)</f>
        <v>15</v>
      </c>
      <c r="R284" s="49" t="n">
        <f aca="false">IFERROR(VLOOKUP(E284,'10. Lookups'!$G$3:$H$8,2,FALSE()),5)</f>
        <v>15</v>
      </c>
      <c r="S284" s="49" t="n">
        <f aca="false">IFERROR(VLOOKUP(H284,'10. Lookups'!$J$3:$K$6,2,FALSE()),1)+IF(I284&gt;=75,5,IF(I284&gt;=50,3,IF(I284&gt;=25,2,IF(I284&gt;0,1,0))))+MIN(4,J284*2)</f>
        <v>6</v>
      </c>
      <c r="T284" s="49" t="n">
        <f aca="false">IF(K284&lt;=1,5,IF(K284&lt;=3,4,IF(K284&lt;=7,2,IF(K284&lt;=14,1,0))))+IFERROR(VLOOKUP(L284,'10. Lookups'!$M$3:$N$6,2,FALSE()),1)</f>
        <v>6</v>
      </c>
      <c r="U284" s="49" t="n">
        <f aca="false">IFERROR(VLOOKUP(N284,'10. Lookups'!$P$3:$Q$11,2,FALSE()),3)</f>
        <v>7</v>
      </c>
      <c r="V284" s="49" t="n">
        <f aca="false">IFERROR(VLOOKUP(O284,'10. Lookups'!$S$3:$T$7,2,FALSE()),2)</f>
        <v>2</v>
      </c>
      <c r="W284" s="49" t="n">
        <f aca="false">MIN(100,P284+Q284+R284+S284+T284+U284+V284)</f>
        <v>56</v>
      </c>
      <c r="X284" s="56" t="n">
        <f aca="false">W284</f>
        <v>56</v>
      </c>
      <c r="Y284" s="49" t="str">
        <f aca="false">IF(X284&gt;=75,"Hot",IF(X284&gt;=50,"Warm","Cold"))</f>
        <v>Warm</v>
      </c>
      <c r="Z284" s="49" t="str">
        <f aca="false">IF(Y284="Hot","Call within 5 min · senior agent · site-visit slot",IF(Y284="Warm","Call within 24h · WhatsApp drip · price sheet","Retargeting audience · email nurture · skip dial"))</f>
        <v>Call within 24h · WhatsApp drip · price sheet</v>
      </c>
    </row>
    <row r="285" customFormat="false" ht="15" hidden="false" customHeight="true" outlineLevel="0" collapsed="false">
      <c r="A285" s="52" t="str">
        <f aca="false">'3. Raw Leads'!A285</f>
        <v>L0284</v>
      </c>
      <c r="B285" s="52" t="str">
        <f aca="false">'3. Raw Leads'!C285</f>
        <v>Rashed Mondol</v>
      </c>
      <c r="C285" s="52" t="str">
        <f aca="false">'3. Raw Leads'!D285</f>
        <v>01768887189</v>
      </c>
      <c r="D285" s="52" t="str">
        <f aca="false">'3. Raw Leads'!I285</f>
        <v>Aftab Nagar</v>
      </c>
      <c r="E285" s="52" t="str">
        <f aca="false">'3. Raw Leads'!J285</f>
        <v>Generic / Not Sure</v>
      </c>
      <c r="F285" s="52" t="str">
        <f aca="false">'3. Raw Leads'!K285</f>
        <v>80L–1Cr</v>
      </c>
      <c r="G285" s="54" t="n">
        <f aca="false">'3. Raw Leads'!L285</f>
        <v>8999999</v>
      </c>
      <c r="H285" s="52" t="str">
        <f aca="false">'3. Raw Leads'!R285</f>
        <v>Full (all fields)</v>
      </c>
      <c r="I285" s="57" t="n">
        <f aca="false">'3. Raw Leads'!S285</f>
        <v>0</v>
      </c>
      <c r="J285" s="52" t="n">
        <f aca="false">'3. Raw Leads'!T285</f>
        <v>0</v>
      </c>
      <c r="K285" s="52" t="n">
        <f aca="false">'3. Raw Leads'!U285</f>
        <v>3</v>
      </c>
      <c r="L285" s="52" t="str">
        <f aca="false">'3. Raw Leads'!V285</f>
        <v>No</v>
      </c>
      <c r="M285" s="52" t="n">
        <f aca="false">'3. Raw Leads'!W285</f>
        <v>2</v>
      </c>
      <c r="N285" s="52" t="str">
        <f aca="false">'3. Raw Leads'!X285</f>
        <v>Needs info – follow up</v>
      </c>
      <c r="O285" s="52" t="str">
        <f aca="false">'3. Raw Leads'!N285</f>
        <v>Within 1 month</v>
      </c>
      <c r="P285" s="52" t="n">
        <f aca="false">IFERROR(VLOOKUP(F285,'10. Lookups'!$A$3:$B$9,2,FALSE()),5)</f>
        <v>22</v>
      </c>
      <c r="Q285" s="52" t="n">
        <f aca="false">IFERROR(VLOOKUP(D285,'10. Lookups'!$D$3:$E$12,2,FALSE()),3)</f>
        <v>15</v>
      </c>
      <c r="R285" s="52" t="n">
        <f aca="false">IFERROR(VLOOKUP(E285,'10. Lookups'!$G$3:$H$8,2,FALSE()),5)</f>
        <v>5</v>
      </c>
      <c r="S285" s="52" t="n">
        <f aca="false">IFERROR(VLOOKUP(H285,'10. Lookups'!$J$3:$K$6,2,FALSE()),1)+IF(I285&gt;=75,5,IF(I285&gt;=50,3,IF(I285&gt;=25,2,IF(I285&gt;0,1,0))))+MIN(4,J285*2)</f>
        <v>6</v>
      </c>
      <c r="T285" s="52" t="n">
        <f aca="false">IF(K285&lt;=1,5,IF(K285&lt;=3,4,IF(K285&lt;=7,2,IF(K285&lt;=14,1,0))))+IFERROR(VLOOKUP(L285,'10. Lookups'!$M$3:$N$6,2,FALSE()),1)</f>
        <v>5</v>
      </c>
      <c r="U285" s="52" t="n">
        <f aca="false">IFERROR(VLOOKUP(N285,'10. Lookups'!$P$3:$Q$11,2,FALSE()),3)</f>
        <v>7</v>
      </c>
      <c r="V285" s="52" t="n">
        <f aca="false">IFERROR(VLOOKUP(O285,'10. Lookups'!$S$3:$T$7,2,FALSE()),2)</f>
        <v>5</v>
      </c>
      <c r="W285" s="52" t="n">
        <f aca="false">MIN(100,P285+Q285+R285+S285+T285+U285+V285)</f>
        <v>65</v>
      </c>
      <c r="X285" s="58" t="n">
        <f aca="false">W285</f>
        <v>65</v>
      </c>
      <c r="Y285" s="52" t="str">
        <f aca="false">IF(X285&gt;=75,"Hot",IF(X285&gt;=50,"Warm","Cold"))</f>
        <v>Warm</v>
      </c>
      <c r="Z285" s="52" t="str">
        <f aca="false">IF(Y285="Hot","Call within 5 min · senior agent · site-visit slot",IF(Y285="Warm","Call within 24h · WhatsApp drip · price sheet","Retargeting audience · email nurture · skip dial"))</f>
        <v>Call within 24h · WhatsApp drip · price sheet</v>
      </c>
    </row>
    <row r="286" customFormat="false" ht="15" hidden="false" customHeight="true" outlineLevel="0" collapsed="false">
      <c r="A286" s="49" t="str">
        <f aca="false">'3. Raw Leads'!A286</f>
        <v>L0285</v>
      </c>
      <c r="B286" s="49" t="str">
        <f aca="false">'3. Raw Leads'!C286</f>
        <v>Rumman Hasan</v>
      </c>
      <c r="C286" s="49" t="str">
        <f aca="false">'3. Raw Leads'!D286</f>
        <v>01860340848</v>
      </c>
      <c r="D286" s="49" t="str">
        <f aca="false">'3. Raw Leads'!I286</f>
        <v>Outside Dhaka</v>
      </c>
      <c r="E286" s="49" t="str">
        <f aca="false">'3. Raw Leads'!J286</f>
        <v>Aftab Garden Residence</v>
      </c>
      <c r="F286" s="49" t="str">
        <f aca="false">'3. Raw Leads'!K286</f>
        <v>1.25Cr–1.5Cr</v>
      </c>
      <c r="G286" s="51" t="n">
        <f aca="false">'3. Raw Leads'!L286</f>
        <v>13750000</v>
      </c>
      <c r="H286" s="49" t="str">
        <f aca="false">'3. Raw Leads'!R286</f>
        <v>Full (all fields)</v>
      </c>
      <c r="I286" s="55" t="n">
        <f aca="false">'3. Raw Leads'!S286</f>
        <v>50</v>
      </c>
      <c r="J286" s="49" t="n">
        <f aca="false">'3. Raw Leads'!T286</f>
        <v>2</v>
      </c>
      <c r="K286" s="49" t="n">
        <f aca="false">'3. Raw Leads'!U286</f>
        <v>0</v>
      </c>
      <c r="L286" s="49" t="str">
        <f aca="false">'3. Raw Leads'!V286</f>
        <v>N/A</v>
      </c>
      <c r="M286" s="49" t="n">
        <f aca="false">'3. Raw Leads'!W286</f>
        <v>2</v>
      </c>
      <c r="N286" s="49" t="str">
        <f aca="false">'3. Raw Leads'!X286</f>
        <v>Needs info – follow up</v>
      </c>
      <c r="O286" s="49" t="str">
        <f aca="false">'3. Raw Leads'!N286</f>
        <v>6–12 months</v>
      </c>
      <c r="P286" s="49" t="n">
        <f aca="false">IFERROR(VLOOKUP(F286,'10. Lookups'!$A$3:$B$9,2,FALSE()),5)</f>
        <v>23</v>
      </c>
      <c r="Q286" s="49" t="n">
        <f aca="false">IFERROR(VLOOKUP(D286,'10. Lookups'!$D$3:$E$12,2,FALSE()),3)</f>
        <v>3</v>
      </c>
      <c r="R286" s="49" t="n">
        <f aca="false">IFERROR(VLOOKUP(E286,'10. Lookups'!$G$3:$H$8,2,FALSE()),5)</f>
        <v>15</v>
      </c>
      <c r="S286" s="49" t="n">
        <f aca="false">IFERROR(VLOOKUP(H286,'10. Lookups'!$J$3:$K$6,2,FALSE()),1)+IF(I286&gt;=75,5,IF(I286&gt;=50,3,IF(I286&gt;=25,2,IF(I286&gt;0,1,0))))+MIN(4,J286*2)</f>
        <v>13</v>
      </c>
      <c r="T286" s="49" t="n">
        <f aca="false">IF(K286&lt;=1,5,IF(K286&lt;=3,4,IF(K286&lt;=7,2,IF(K286&lt;=14,1,0))))+IFERROR(VLOOKUP(L286,'10. Lookups'!$M$3:$N$6,2,FALSE()),1)</f>
        <v>7</v>
      </c>
      <c r="U286" s="49" t="n">
        <f aca="false">IFERROR(VLOOKUP(N286,'10. Lookups'!$P$3:$Q$11,2,FALSE()),3)</f>
        <v>7</v>
      </c>
      <c r="V286" s="49" t="n">
        <f aca="false">IFERROR(VLOOKUP(O286,'10. Lookups'!$S$3:$T$7,2,FALSE()),2)</f>
        <v>2</v>
      </c>
      <c r="W286" s="49" t="n">
        <f aca="false">MIN(100,P286+Q286+R286+S286+T286+U286+V286)</f>
        <v>70</v>
      </c>
      <c r="X286" s="56" t="n">
        <f aca="false">W286</f>
        <v>70</v>
      </c>
      <c r="Y286" s="49" t="str">
        <f aca="false">IF(X286&gt;=75,"Hot",IF(X286&gt;=50,"Warm","Cold"))</f>
        <v>Warm</v>
      </c>
      <c r="Z286" s="49" t="str">
        <f aca="false">IF(Y286="Hot","Call within 5 min · senior agent · site-visit slot",IF(Y286="Warm","Call within 24h · WhatsApp drip · price sheet","Retargeting audience · email nurture · skip dial"))</f>
        <v>Call within 24h · WhatsApp drip · price sheet</v>
      </c>
    </row>
    <row r="287" customFormat="false" ht="15" hidden="false" customHeight="true" outlineLevel="0" collapsed="false">
      <c r="A287" s="52" t="str">
        <f aca="false">'3. Raw Leads'!A287</f>
        <v>L0286</v>
      </c>
      <c r="B287" s="52" t="str">
        <f aca="false">'3. Raw Leads'!C287</f>
        <v>Hasib Mollah</v>
      </c>
      <c r="C287" s="52" t="str">
        <f aca="false">'3. Raw Leads'!D287</f>
        <v>01867146283</v>
      </c>
      <c r="D287" s="52" t="str">
        <f aca="false">'3. Raw Leads'!I287</f>
        <v>Uttara</v>
      </c>
      <c r="E287" s="52" t="str">
        <f aca="false">'3. Raw Leads'!J287</f>
        <v>Uttara Greenview</v>
      </c>
      <c r="F287" s="52" t="str">
        <f aca="false">'3. Raw Leads'!K287</f>
        <v>80L–1Cr</v>
      </c>
      <c r="G287" s="54" t="n">
        <f aca="false">'3. Raw Leads'!L287</f>
        <v>8999999</v>
      </c>
      <c r="H287" s="52" t="str">
        <f aca="false">'3. Raw Leads'!R287</f>
        <v>Most (≥75%)</v>
      </c>
      <c r="I287" s="57" t="n">
        <f aca="false">'3. Raw Leads'!S287</f>
        <v>50</v>
      </c>
      <c r="J287" s="52" t="n">
        <f aca="false">'3. Raw Leads'!T287</f>
        <v>0</v>
      </c>
      <c r="K287" s="52" t="n">
        <f aca="false">'3. Raw Leads'!U287</f>
        <v>3</v>
      </c>
      <c r="L287" s="52" t="str">
        <f aca="false">'3. Raw Leads'!V287</f>
        <v>Read no reply</v>
      </c>
      <c r="M287" s="52" t="n">
        <f aca="false">'3. Raw Leads'!W287</f>
        <v>2</v>
      </c>
      <c r="N287" s="52" t="str">
        <f aca="false">'3. Raw Leads'!X287</f>
        <v>Interested – evaluating</v>
      </c>
      <c r="O287" s="52" t="str">
        <f aca="false">'3. Raw Leads'!N287</f>
        <v>Within 1 month</v>
      </c>
      <c r="P287" s="52" t="n">
        <f aca="false">IFERROR(VLOOKUP(F287,'10. Lookups'!$A$3:$B$9,2,FALSE()),5)</f>
        <v>22</v>
      </c>
      <c r="Q287" s="52" t="n">
        <f aca="false">IFERROR(VLOOKUP(D287,'10. Lookups'!$D$3:$E$12,2,FALSE()),3)</f>
        <v>15</v>
      </c>
      <c r="R287" s="52" t="n">
        <f aca="false">IFERROR(VLOOKUP(E287,'10. Lookups'!$G$3:$H$8,2,FALSE()),5)</f>
        <v>15</v>
      </c>
      <c r="S287" s="52" t="n">
        <f aca="false">IFERROR(VLOOKUP(H287,'10. Lookups'!$J$3:$K$6,2,FALSE()),1)+IF(I287&gt;=75,5,IF(I287&gt;=50,3,IF(I287&gt;=25,2,IF(I287&gt;0,1,0))))+MIN(4,J287*2)</f>
        <v>7</v>
      </c>
      <c r="T287" s="52" t="n">
        <f aca="false">IF(K287&lt;=1,5,IF(K287&lt;=3,4,IF(K287&lt;=7,2,IF(K287&lt;=14,1,0))))+IFERROR(VLOOKUP(L287,'10. Lookups'!$M$3:$N$6,2,FALSE()),1)</f>
        <v>7</v>
      </c>
      <c r="U287" s="52" t="n">
        <f aca="false">IFERROR(VLOOKUP(N287,'10. Lookups'!$P$3:$Q$11,2,FALSE()),3)</f>
        <v>10</v>
      </c>
      <c r="V287" s="52" t="n">
        <f aca="false">IFERROR(VLOOKUP(O287,'10. Lookups'!$S$3:$T$7,2,FALSE()),2)</f>
        <v>5</v>
      </c>
      <c r="W287" s="52" t="n">
        <f aca="false">MIN(100,P287+Q287+R287+S287+T287+U287+V287)</f>
        <v>81</v>
      </c>
      <c r="X287" s="58" t="n">
        <f aca="false">W287</f>
        <v>81</v>
      </c>
      <c r="Y287" s="52" t="str">
        <f aca="false">IF(X287&gt;=75,"Hot",IF(X287&gt;=50,"Warm","Cold"))</f>
        <v>Hot</v>
      </c>
      <c r="Z287" s="52" t="str">
        <f aca="false">IF(Y287="Hot","Call within 5 min · senior agent · site-visit slot",IF(Y287="Warm","Call within 24h · WhatsApp drip · price sheet","Retargeting audience · email nurture · skip dial"))</f>
        <v>Call within 5 min · senior agent · site-visit slot</v>
      </c>
    </row>
    <row r="288" customFormat="false" ht="15" hidden="false" customHeight="true" outlineLevel="0" collapsed="false">
      <c r="A288" s="49" t="str">
        <f aca="false">'3. Raw Leads'!A288</f>
        <v>L0287</v>
      </c>
      <c r="B288" s="49" t="str">
        <f aca="false">'3. Raw Leads'!C288</f>
        <v>Maliha Mollah</v>
      </c>
      <c r="C288" s="49" t="str">
        <f aca="false">'3. Raw Leads'!D288</f>
        <v>01923401636</v>
      </c>
      <c r="D288" s="49" t="str">
        <f aca="false">'3. Raw Leads'!I288</f>
        <v>Uttara</v>
      </c>
      <c r="E288" s="49" t="str">
        <f aca="false">'3. Raw Leads'!J288</f>
        <v>Uttara Greenview</v>
      </c>
      <c r="F288" s="49" t="str">
        <f aca="false">'3. Raw Leads'!K288</f>
        <v>1Cr–1.25Cr</v>
      </c>
      <c r="G288" s="51" t="n">
        <f aca="false">'3. Raw Leads'!L288</f>
        <v>11249999</v>
      </c>
      <c r="H288" s="49" t="str">
        <f aca="false">'3. Raw Leads'!R288</f>
        <v>Full (all fields)</v>
      </c>
      <c r="I288" s="55" t="n">
        <f aca="false">'3. Raw Leads'!S288</f>
        <v>50</v>
      </c>
      <c r="J288" s="49" t="n">
        <f aca="false">'3. Raw Leads'!T288</f>
        <v>1</v>
      </c>
      <c r="K288" s="49" t="n">
        <f aca="false">'3. Raw Leads'!U288</f>
        <v>1</v>
      </c>
      <c r="L288" s="49" t="str">
        <f aca="false">'3. Raw Leads'!V288</f>
        <v>Read no reply</v>
      </c>
      <c r="M288" s="49" t="n">
        <f aca="false">'3. Raw Leads'!W288</f>
        <v>1</v>
      </c>
      <c r="N288" s="49" t="str">
        <f aca="false">'3. Raw Leads'!X288</f>
        <v>Not interested</v>
      </c>
      <c r="O288" s="49" t="str">
        <f aca="false">'3. Raw Leads'!N288</f>
        <v>3–6 months</v>
      </c>
      <c r="P288" s="49" t="n">
        <f aca="false">IFERROR(VLOOKUP(F288,'10. Lookups'!$A$3:$B$9,2,FALSE()),5)</f>
        <v>25</v>
      </c>
      <c r="Q288" s="49" t="n">
        <f aca="false">IFERROR(VLOOKUP(D288,'10. Lookups'!$D$3:$E$12,2,FALSE()),3)</f>
        <v>15</v>
      </c>
      <c r="R288" s="49" t="n">
        <f aca="false">IFERROR(VLOOKUP(E288,'10. Lookups'!$G$3:$H$8,2,FALSE()),5)</f>
        <v>15</v>
      </c>
      <c r="S288" s="49" t="n">
        <f aca="false">IFERROR(VLOOKUP(H288,'10. Lookups'!$J$3:$K$6,2,FALSE()),1)+IF(I288&gt;=75,5,IF(I288&gt;=50,3,IF(I288&gt;=25,2,IF(I288&gt;0,1,0))))+MIN(4,J288*2)</f>
        <v>11</v>
      </c>
      <c r="T288" s="49" t="n">
        <f aca="false">IF(K288&lt;=1,5,IF(K288&lt;=3,4,IF(K288&lt;=7,2,IF(K288&lt;=14,1,0))))+IFERROR(VLOOKUP(L288,'10. Lookups'!$M$3:$N$6,2,FALSE()),1)</f>
        <v>8</v>
      </c>
      <c r="U288" s="49" t="n">
        <f aca="false">IFERROR(VLOOKUP(N288,'10. Lookups'!$P$3:$Q$11,2,FALSE()),3)</f>
        <v>1</v>
      </c>
      <c r="V288" s="49" t="n">
        <f aca="false">IFERROR(VLOOKUP(O288,'10. Lookups'!$S$3:$T$7,2,FALSE()),2)</f>
        <v>3</v>
      </c>
      <c r="W288" s="49" t="n">
        <f aca="false">MIN(100,P288+Q288+R288+S288+T288+U288+V288)</f>
        <v>78</v>
      </c>
      <c r="X288" s="56" t="n">
        <f aca="false">W288</f>
        <v>78</v>
      </c>
      <c r="Y288" s="49" t="str">
        <f aca="false">IF(X288&gt;=75,"Hot",IF(X288&gt;=50,"Warm","Cold"))</f>
        <v>Hot</v>
      </c>
      <c r="Z288" s="49" t="str">
        <f aca="false">IF(Y288="Hot","Call within 5 min · senior agent · site-visit slot",IF(Y288="Warm","Call within 24h · WhatsApp drip · price sheet","Retargeting audience · email nurture · skip dial"))</f>
        <v>Call within 5 min · senior agent · site-visit slot</v>
      </c>
    </row>
    <row r="289" customFormat="false" ht="15" hidden="false" customHeight="true" outlineLevel="0" collapsed="false">
      <c r="A289" s="52" t="str">
        <f aca="false">'3. Raw Leads'!A289</f>
        <v>L0288</v>
      </c>
      <c r="B289" s="52" t="str">
        <f aca="false">'3. Raw Leads'!C289</f>
        <v>Anik Sarkar</v>
      </c>
      <c r="C289" s="52" t="str">
        <f aca="false">'3. Raw Leads'!D289</f>
        <v>01392408222</v>
      </c>
      <c r="D289" s="52" t="str">
        <f aca="false">'3. Raw Leads'!I289</f>
        <v>Uttara</v>
      </c>
      <c r="E289" s="52" t="str">
        <f aca="false">'3. Raw Leads'!J289</f>
        <v>Skyline Heights – Bashundhara</v>
      </c>
      <c r="F289" s="52" t="str">
        <f aca="false">'3. Raw Leads'!K289</f>
        <v>1.25Cr–1.5Cr</v>
      </c>
      <c r="G289" s="54" t="n">
        <f aca="false">'3. Raw Leads'!L289</f>
        <v>13750000</v>
      </c>
      <c r="H289" s="52" t="str">
        <f aca="false">'3. Raw Leads'!R289</f>
        <v>Partial (50–75%)</v>
      </c>
      <c r="I289" s="57" t="n">
        <f aca="false">'3. Raw Leads'!S289</f>
        <v>0</v>
      </c>
      <c r="J289" s="52" t="n">
        <f aca="false">'3. Raw Leads'!T289</f>
        <v>1</v>
      </c>
      <c r="K289" s="52" t="n">
        <f aca="false">'3. Raw Leads'!U289</f>
        <v>3</v>
      </c>
      <c r="L289" s="52" t="str">
        <f aca="false">'3. Raw Leads'!V289</f>
        <v>No</v>
      </c>
      <c r="M289" s="52" t="n">
        <f aca="false">'3. Raw Leads'!W289</f>
        <v>2</v>
      </c>
      <c r="N289" s="52" t="str">
        <f aca="false">'3. Raw Leads'!X289</f>
        <v>Not interested</v>
      </c>
      <c r="O289" s="52" t="str">
        <f aca="false">'3. Raw Leads'!N289</f>
        <v>3–6 months</v>
      </c>
      <c r="P289" s="52" t="n">
        <f aca="false">IFERROR(VLOOKUP(F289,'10. Lookups'!$A$3:$B$9,2,FALSE()),5)</f>
        <v>23</v>
      </c>
      <c r="Q289" s="52" t="n">
        <f aca="false">IFERROR(VLOOKUP(D289,'10. Lookups'!$D$3:$E$12,2,FALSE()),3)</f>
        <v>15</v>
      </c>
      <c r="R289" s="52" t="n">
        <f aca="false">IFERROR(VLOOKUP(E289,'10. Lookups'!$G$3:$H$8,2,FALSE()),5)</f>
        <v>15</v>
      </c>
      <c r="S289" s="52" t="n">
        <f aca="false">IFERROR(VLOOKUP(H289,'10. Lookups'!$J$3:$K$6,2,FALSE()),1)+IF(I289&gt;=75,5,IF(I289&gt;=50,3,IF(I289&gt;=25,2,IF(I289&gt;0,1,0))))+MIN(4,J289*2)</f>
        <v>4</v>
      </c>
      <c r="T289" s="52" t="n">
        <f aca="false">IF(K289&lt;=1,5,IF(K289&lt;=3,4,IF(K289&lt;=7,2,IF(K289&lt;=14,1,0))))+IFERROR(VLOOKUP(L289,'10. Lookups'!$M$3:$N$6,2,FALSE()),1)</f>
        <v>5</v>
      </c>
      <c r="U289" s="52" t="n">
        <f aca="false">IFERROR(VLOOKUP(N289,'10. Lookups'!$P$3:$Q$11,2,FALSE()),3)</f>
        <v>1</v>
      </c>
      <c r="V289" s="52" t="n">
        <f aca="false">IFERROR(VLOOKUP(O289,'10. Lookups'!$S$3:$T$7,2,FALSE()),2)</f>
        <v>3</v>
      </c>
      <c r="W289" s="52" t="n">
        <f aca="false">MIN(100,P289+Q289+R289+S289+T289+U289+V289)</f>
        <v>66</v>
      </c>
      <c r="X289" s="58" t="n">
        <f aca="false">W289</f>
        <v>66</v>
      </c>
      <c r="Y289" s="52" t="str">
        <f aca="false">IF(X289&gt;=75,"Hot",IF(X289&gt;=50,"Warm","Cold"))</f>
        <v>Warm</v>
      </c>
      <c r="Z289" s="52" t="str">
        <f aca="false">IF(Y289="Hot","Call within 5 min · senior agent · site-visit slot",IF(Y289="Warm","Call within 24h · WhatsApp drip · price sheet","Retargeting audience · email nurture · skip dial"))</f>
        <v>Call within 24h · WhatsApp drip · price sheet</v>
      </c>
    </row>
    <row r="290" customFormat="false" ht="15" hidden="false" customHeight="true" outlineLevel="0" collapsed="false">
      <c r="A290" s="49" t="str">
        <f aca="false">'3. Raw Leads'!A290</f>
        <v>L0289</v>
      </c>
      <c r="B290" s="49" t="str">
        <f aca="false">'3. Raw Leads'!C290</f>
        <v>Anik Mollah</v>
      </c>
      <c r="C290" s="49" t="str">
        <f aca="false">'3. Raw Leads'!D290</f>
        <v>01611131290</v>
      </c>
      <c r="D290" s="49" t="str">
        <f aca="false">'3. Raw Leads'!I290</f>
        <v>Dhanmondi</v>
      </c>
      <c r="E290" s="49" t="str">
        <f aca="false">'3. Raw Leads'!J290</f>
        <v>Uttara Greenview</v>
      </c>
      <c r="F290" s="49" t="str">
        <f aca="false">'3. Raw Leads'!K290</f>
        <v>60L–80L</v>
      </c>
      <c r="G290" s="51" t="n">
        <f aca="false">'3. Raw Leads'!L290</f>
        <v>6999999</v>
      </c>
      <c r="H290" s="49" t="str">
        <f aca="false">'3. Raw Leads'!R290</f>
        <v>Minimal (&lt;50%)</v>
      </c>
      <c r="I290" s="55" t="n">
        <f aca="false">'3. Raw Leads'!S290</f>
        <v>95</v>
      </c>
      <c r="J290" s="49" t="n">
        <f aca="false">'3. Raw Leads'!T290</f>
        <v>1</v>
      </c>
      <c r="K290" s="49" t="n">
        <f aca="false">'3. Raw Leads'!U290</f>
        <v>1</v>
      </c>
      <c r="L290" s="49" t="str">
        <f aca="false">'3. Raw Leads'!V290</f>
        <v>No</v>
      </c>
      <c r="M290" s="49" t="n">
        <f aca="false">'3. Raw Leads'!W290</f>
        <v>5</v>
      </c>
      <c r="N290" s="49" t="str">
        <f aca="false">'3. Raw Leads'!X290</f>
        <v>Needs info – follow up</v>
      </c>
      <c r="O290" s="49" t="str">
        <f aca="false">'3. Raw Leads'!N290</f>
        <v>Just exploring</v>
      </c>
      <c r="P290" s="49" t="n">
        <f aca="false">IFERROR(VLOOKUP(F290,'10. Lookups'!$A$3:$B$9,2,FALSE()),5)</f>
        <v>18</v>
      </c>
      <c r="Q290" s="49" t="n">
        <f aca="false">IFERROR(VLOOKUP(D290,'10. Lookups'!$D$3:$E$12,2,FALSE()),3)</f>
        <v>9</v>
      </c>
      <c r="R290" s="49" t="n">
        <f aca="false">IFERROR(VLOOKUP(E290,'10. Lookups'!$G$3:$H$8,2,FALSE()),5)</f>
        <v>15</v>
      </c>
      <c r="S290" s="49" t="n">
        <f aca="false">IFERROR(VLOOKUP(H290,'10. Lookups'!$J$3:$K$6,2,FALSE()),1)+IF(I290&gt;=75,5,IF(I290&gt;=50,3,IF(I290&gt;=25,2,IF(I290&gt;0,1,0))))+MIN(4,J290*2)</f>
        <v>8</v>
      </c>
      <c r="T290" s="49" t="n">
        <f aca="false">IF(K290&lt;=1,5,IF(K290&lt;=3,4,IF(K290&lt;=7,2,IF(K290&lt;=14,1,0))))+IFERROR(VLOOKUP(L290,'10. Lookups'!$M$3:$N$6,2,FALSE()),1)</f>
        <v>6</v>
      </c>
      <c r="U290" s="49" t="n">
        <f aca="false">IFERROR(VLOOKUP(N290,'10. Lookups'!$P$3:$Q$11,2,FALSE()),3)</f>
        <v>7</v>
      </c>
      <c r="V290" s="49" t="n">
        <f aca="false">IFERROR(VLOOKUP(O290,'10. Lookups'!$S$3:$T$7,2,FALSE()),2)</f>
        <v>1</v>
      </c>
      <c r="W290" s="49" t="n">
        <f aca="false">MIN(100,P290+Q290+R290+S290+T290+U290+V290)</f>
        <v>64</v>
      </c>
      <c r="X290" s="56" t="n">
        <f aca="false">W290</f>
        <v>64</v>
      </c>
      <c r="Y290" s="49" t="str">
        <f aca="false">IF(X290&gt;=75,"Hot",IF(X290&gt;=50,"Warm","Cold"))</f>
        <v>Warm</v>
      </c>
      <c r="Z290" s="49" t="str">
        <f aca="false">IF(Y290="Hot","Call within 5 min · senior agent · site-visit slot",IF(Y290="Warm","Call within 24h · WhatsApp drip · price sheet","Retargeting audience · email nurture · skip dial"))</f>
        <v>Call within 24h · WhatsApp drip · price sheet</v>
      </c>
    </row>
    <row r="291" customFormat="false" ht="15" hidden="false" customHeight="true" outlineLevel="0" collapsed="false">
      <c r="A291" s="52" t="str">
        <f aca="false">'3. Raw Leads'!A291</f>
        <v>L0290</v>
      </c>
      <c r="B291" s="52" t="str">
        <f aca="false">'3. Raw Leads'!C291</f>
        <v>Sumaiya Akhtar</v>
      </c>
      <c r="C291" s="52" t="str">
        <f aca="false">'3. Raw Leads'!D291</f>
        <v>01689097283</v>
      </c>
      <c r="D291" s="52" t="str">
        <f aca="false">'3. Raw Leads'!I291</f>
        <v>Banasree</v>
      </c>
      <c r="E291" s="52" t="str">
        <f aca="false">'3. Raw Leads'!J291</f>
        <v>Skyline Heights – Bashundhara</v>
      </c>
      <c r="F291" s="52" t="str">
        <f aca="false">'3. Raw Leads'!K291</f>
        <v>Above 1.5Cr</v>
      </c>
      <c r="G291" s="54" t="n">
        <f aca="false">'3. Raw Leads'!L291</f>
        <v>20000000</v>
      </c>
      <c r="H291" s="52" t="str">
        <f aca="false">'3. Raw Leads'!R291</f>
        <v>Partial (50–75%)</v>
      </c>
      <c r="I291" s="57" t="n">
        <f aca="false">'3. Raw Leads'!S291</f>
        <v>0</v>
      </c>
      <c r="J291" s="52" t="n">
        <f aca="false">'3. Raw Leads'!T291</f>
        <v>0</v>
      </c>
      <c r="K291" s="52" t="n">
        <f aca="false">'3. Raw Leads'!U291</f>
        <v>2</v>
      </c>
      <c r="L291" s="52" t="str">
        <f aca="false">'3. Raw Leads'!V291</f>
        <v>Read no reply</v>
      </c>
      <c r="M291" s="52" t="n">
        <f aca="false">'3. Raw Leads'!W291</f>
        <v>5</v>
      </c>
      <c r="N291" s="52" t="str">
        <f aca="false">'3. Raw Leads'!X291</f>
        <v>Not picked up</v>
      </c>
      <c r="O291" s="52" t="str">
        <f aca="false">'3. Raw Leads'!N291</f>
        <v>6–12 months</v>
      </c>
      <c r="P291" s="52" t="n">
        <f aca="false">IFERROR(VLOOKUP(F291,'10. Lookups'!$A$3:$B$9,2,FALSE()),5)</f>
        <v>15</v>
      </c>
      <c r="Q291" s="52" t="n">
        <f aca="false">IFERROR(VLOOKUP(D291,'10. Lookups'!$D$3:$E$12,2,FALSE()),3)</f>
        <v>15</v>
      </c>
      <c r="R291" s="52" t="n">
        <f aca="false">IFERROR(VLOOKUP(E291,'10. Lookups'!$G$3:$H$8,2,FALSE()),5)</f>
        <v>15</v>
      </c>
      <c r="S291" s="52" t="n">
        <f aca="false">IFERROR(VLOOKUP(H291,'10. Lookups'!$J$3:$K$6,2,FALSE()),1)+IF(I291&gt;=75,5,IF(I291&gt;=50,3,IF(I291&gt;=25,2,IF(I291&gt;0,1,0))))+MIN(4,J291*2)</f>
        <v>2</v>
      </c>
      <c r="T291" s="52" t="n">
        <f aca="false">IF(K291&lt;=1,5,IF(K291&lt;=3,4,IF(K291&lt;=7,2,IF(K291&lt;=14,1,0))))+IFERROR(VLOOKUP(L291,'10. Lookups'!$M$3:$N$6,2,FALSE()),1)</f>
        <v>7</v>
      </c>
      <c r="U291" s="52" t="n">
        <f aca="false">IFERROR(VLOOKUP(N291,'10. Lookups'!$P$3:$Q$11,2,FALSE()),3)</f>
        <v>3</v>
      </c>
      <c r="V291" s="52" t="n">
        <f aca="false">IFERROR(VLOOKUP(O291,'10. Lookups'!$S$3:$T$7,2,FALSE()),2)</f>
        <v>2</v>
      </c>
      <c r="W291" s="52" t="n">
        <f aca="false">MIN(100,P291+Q291+R291+S291+T291+U291+V291)</f>
        <v>59</v>
      </c>
      <c r="X291" s="58" t="n">
        <f aca="false">W291</f>
        <v>59</v>
      </c>
      <c r="Y291" s="52" t="str">
        <f aca="false">IF(X291&gt;=75,"Hot",IF(X291&gt;=50,"Warm","Cold"))</f>
        <v>Warm</v>
      </c>
      <c r="Z291" s="52" t="str">
        <f aca="false">IF(Y291="Hot","Call within 5 min · senior agent · site-visit slot",IF(Y291="Warm","Call within 24h · WhatsApp drip · price sheet","Retargeting audience · email nurture · skip dial"))</f>
        <v>Call within 24h · WhatsApp drip · price sheet</v>
      </c>
    </row>
    <row r="292" customFormat="false" ht="15" hidden="false" customHeight="true" outlineLevel="0" collapsed="false">
      <c r="A292" s="49" t="str">
        <f aca="false">'3. Raw Leads'!A292</f>
        <v>L0291</v>
      </c>
      <c r="B292" s="49" t="str">
        <f aca="false">'3. Raw Leads'!C292</f>
        <v>Nayeem Hossain</v>
      </c>
      <c r="C292" s="49" t="str">
        <f aca="false">'3. Raw Leads'!D292</f>
        <v>01407970509</v>
      </c>
      <c r="D292" s="49" t="str">
        <f aca="false">'3. Raw Leads'!I292</f>
        <v>Mirpur DOHS</v>
      </c>
      <c r="E292" s="49" t="str">
        <f aca="false">'3. Raw Leads'!J292</f>
        <v>Mirpur DOHS Premier</v>
      </c>
      <c r="F292" s="49" t="str">
        <f aca="false">'3. Raw Leads'!K292</f>
        <v>80L–1Cr</v>
      </c>
      <c r="G292" s="51" t="n">
        <f aca="false">'3. Raw Leads'!L292</f>
        <v>8999999</v>
      </c>
      <c r="H292" s="49" t="str">
        <f aca="false">'3. Raw Leads'!R292</f>
        <v>Full (all fields)</v>
      </c>
      <c r="I292" s="55" t="n">
        <f aca="false">'3. Raw Leads'!S292</f>
        <v>0</v>
      </c>
      <c r="J292" s="49" t="n">
        <f aca="false">'3. Raw Leads'!T292</f>
        <v>1</v>
      </c>
      <c r="K292" s="49" t="n">
        <f aca="false">'3. Raw Leads'!U292</f>
        <v>2</v>
      </c>
      <c r="L292" s="49" t="str">
        <f aca="false">'3. Raw Leads'!V292</f>
        <v>Yes</v>
      </c>
      <c r="M292" s="49" t="n">
        <f aca="false">'3. Raw Leads'!W292</f>
        <v>1</v>
      </c>
      <c r="N292" s="49" t="str">
        <f aca="false">'3. Raw Leads'!X292</f>
        <v>Out of budget</v>
      </c>
      <c r="O292" s="49" t="str">
        <f aca="false">'3. Raw Leads'!N292</f>
        <v>1–3 months</v>
      </c>
      <c r="P292" s="49" t="n">
        <f aca="false">IFERROR(VLOOKUP(F292,'10. Lookups'!$A$3:$B$9,2,FALSE()),5)</f>
        <v>22</v>
      </c>
      <c r="Q292" s="49" t="n">
        <f aca="false">IFERROR(VLOOKUP(D292,'10. Lookups'!$D$3:$E$12,2,FALSE()),3)</f>
        <v>15</v>
      </c>
      <c r="R292" s="49" t="n">
        <f aca="false">IFERROR(VLOOKUP(E292,'10. Lookups'!$G$3:$H$8,2,FALSE()),5)</f>
        <v>15</v>
      </c>
      <c r="S292" s="49" t="n">
        <f aca="false">IFERROR(VLOOKUP(H292,'10. Lookups'!$J$3:$K$6,2,FALSE()),1)+IF(I292&gt;=75,5,IF(I292&gt;=50,3,IF(I292&gt;=25,2,IF(I292&gt;0,1,0))))+MIN(4,J292*2)</f>
        <v>8</v>
      </c>
      <c r="T292" s="49" t="n">
        <f aca="false">IF(K292&lt;=1,5,IF(K292&lt;=3,4,IF(K292&lt;=7,2,IF(K292&lt;=14,1,0))))+IFERROR(VLOOKUP(L292,'10. Lookups'!$M$3:$N$6,2,FALSE()),1)</f>
        <v>9</v>
      </c>
      <c r="U292" s="49" t="n">
        <f aca="false">IFERROR(VLOOKUP(N292,'10. Lookups'!$P$3:$Q$11,2,FALSE()),3)</f>
        <v>2</v>
      </c>
      <c r="V292" s="49" t="n">
        <f aca="false">IFERROR(VLOOKUP(O292,'10. Lookups'!$S$3:$T$7,2,FALSE()),2)</f>
        <v>4</v>
      </c>
      <c r="W292" s="49" t="n">
        <f aca="false">MIN(100,P292+Q292+R292+S292+T292+U292+V292)</f>
        <v>75</v>
      </c>
      <c r="X292" s="56" t="n">
        <f aca="false">W292</f>
        <v>75</v>
      </c>
      <c r="Y292" s="49" t="str">
        <f aca="false">IF(X292&gt;=75,"Hot",IF(X292&gt;=50,"Warm","Cold"))</f>
        <v>Hot</v>
      </c>
      <c r="Z292" s="49" t="str">
        <f aca="false">IF(Y292="Hot","Call within 5 min · senior agent · site-visit slot",IF(Y292="Warm","Call within 24h · WhatsApp drip · price sheet","Retargeting audience · email nurture · skip dial"))</f>
        <v>Call within 5 min · senior agent · site-visit slot</v>
      </c>
    </row>
    <row r="293" customFormat="false" ht="15" hidden="false" customHeight="true" outlineLevel="0" collapsed="false">
      <c r="A293" s="52" t="str">
        <f aca="false">'3. Raw Leads'!A293</f>
        <v>L0292</v>
      </c>
      <c r="B293" s="52" t="str">
        <f aca="false">'3. Raw Leads'!C293</f>
        <v>Nayeem Chowdhury</v>
      </c>
      <c r="C293" s="52" t="str">
        <f aca="false">'3. Raw Leads'!D293</f>
        <v>01572256053</v>
      </c>
      <c r="D293" s="52" t="str">
        <f aca="false">'3. Raw Leads'!I293</f>
        <v>Mirpur DOHS</v>
      </c>
      <c r="E293" s="52" t="str">
        <f aca="false">'3. Raw Leads'!J293</f>
        <v>Mirpur DOHS Premier</v>
      </c>
      <c r="F293" s="52" t="str">
        <f aca="false">'3. Raw Leads'!K293</f>
        <v>Under 60L</v>
      </c>
      <c r="G293" s="54" t="n">
        <f aca="false">'3. Raw Leads'!L293</f>
        <v>4499999</v>
      </c>
      <c r="H293" s="52" t="str">
        <f aca="false">'3. Raw Leads'!R293</f>
        <v>Full (all fields)</v>
      </c>
      <c r="I293" s="57" t="n">
        <f aca="false">'3. Raw Leads'!S293</f>
        <v>25</v>
      </c>
      <c r="J293" s="52" t="n">
        <f aca="false">'3. Raw Leads'!T293</f>
        <v>0</v>
      </c>
      <c r="K293" s="52" t="n">
        <f aca="false">'3. Raw Leads'!U293</f>
        <v>1</v>
      </c>
      <c r="L293" s="52" t="str">
        <f aca="false">'3. Raw Leads'!V293</f>
        <v>No</v>
      </c>
      <c r="M293" s="52" t="n">
        <f aca="false">'3. Raw Leads'!W293</f>
        <v>2</v>
      </c>
      <c r="N293" s="52" t="str">
        <f aca="false">'3. Raw Leads'!X293</f>
        <v>Interested – evaluating</v>
      </c>
      <c r="O293" s="52" t="str">
        <f aca="false">'3. Raw Leads'!N293</f>
        <v>Just exploring</v>
      </c>
      <c r="P293" s="52" t="n">
        <f aca="false">IFERROR(VLOOKUP(F293,'10. Lookups'!$A$3:$B$9,2,FALSE()),5)</f>
        <v>8</v>
      </c>
      <c r="Q293" s="52" t="n">
        <f aca="false">IFERROR(VLOOKUP(D293,'10. Lookups'!$D$3:$E$12,2,FALSE()),3)</f>
        <v>15</v>
      </c>
      <c r="R293" s="52" t="n">
        <f aca="false">IFERROR(VLOOKUP(E293,'10. Lookups'!$G$3:$H$8,2,FALSE()),5)</f>
        <v>15</v>
      </c>
      <c r="S293" s="52" t="n">
        <f aca="false">IFERROR(VLOOKUP(H293,'10. Lookups'!$J$3:$K$6,2,FALSE()),1)+IF(I293&gt;=75,5,IF(I293&gt;=50,3,IF(I293&gt;=25,2,IF(I293&gt;0,1,0))))+MIN(4,J293*2)</f>
        <v>8</v>
      </c>
      <c r="T293" s="52" t="n">
        <f aca="false">IF(K293&lt;=1,5,IF(K293&lt;=3,4,IF(K293&lt;=7,2,IF(K293&lt;=14,1,0))))+IFERROR(VLOOKUP(L293,'10. Lookups'!$M$3:$N$6,2,FALSE()),1)</f>
        <v>6</v>
      </c>
      <c r="U293" s="52" t="n">
        <f aca="false">IFERROR(VLOOKUP(N293,'10. Lookups'!$P$3:$Q$11,2,FALSE()),3)</f>
        <v>10</v>
      </c>
      <c r="V293" s="52" t="n">
        <f aca="false">IFERROR(VLOOKUP(O293,'10. Lookups'!$S$3:$T$7,2,FALSE()),2)</f>
        <v>1</v>
      </c>
      <c r="W293" s="52" t="n">
        <f aca="false">MIN(100,P293+Q293+R293+S293+T293+U293+V293)</f>
        <v>63</v>
      </c>
      <c r="X293" s="58" t="n">
        <f aca="false">W293</f>
        <v>63</v>
      </c>
      <c r="Y293" s="52" t="str">
        <f aca="false">IF(X293&gt;=75,"Hot",IF(X293&gt;=50,"Warm","Cold"))</f>
        <v>Warm</v>
      </c>
      <c r="Z293" s="52" t="str">
        <f aca="false">IF(Y293="Hot","Call within 5 min · senior agent · site-visit slot",IF(Y293="Warm","Call within 24h · WhatsApp drip · price sheet","Retargeting audience · email nurture · skip dial"))</f>
        <v>Call within 24h · WhatsApp drip · price sheet</v>
      </c>
    </row>
    <row r="294" customFormat="false" ht="15" hidden="false" customHeight="true" outlineLevel="0" collapsed="false">
      <c r="A294" s="49" t="str">
        <f aca="false">'3. Raw Leads'!A294</f>
        <v>L0293</v>
      </c>
      <c r="B294" s="49" t="str">
        <f aca="false">'3. Raw Leads'!C294</f>
        <v>Towhid Bhuiyan</v>
      </c>
      <c r="C294" s="49" t="str">
        <f aca="false">'3. Raw Leads'!D294</f>
        <v>01702258030</v>
      </c>
      <c r="D294" s="49" t="str">
        <f aca="false">'3. Raw Leads'!I294</f>
        <v>Badda</v>
      </c>
      <c r="E294" s="49" t="str">
        <f aca="false">'3. Raw Leads'!J294</f>
        <v>Aftab Garden Residence</v>
      </c>
      <c r="F294" s="49" t="str">
        <f aca="false">'3. Raw Leads'!K294</f>
        <v>60L–80L</v>
      </c>
      <c r="G294" s="51" t="n">
        <f aca="false">'3. Raw Leads'!L294</f>
        <v>6999999</v>
      </c>
      <c r="H294" s="49" t="str">
        <f aca="false">'3. Raw Leads'!R294</f>
        <v>Full (all fields)</v>
      </c>
      <c r="I294" s="55" t="n">
        <f aca="false">'3. Raw Leads'!S294</f>
        <v>75</v>
      </c>
      <c r="J294" s="49" t="n">
        <f aca="false">'3. Raw Leads'!T294</f>
        <v>2</v>
      </c>
      <c r="K294" s="49" t="n">
        <f aca="false">'3. Raw Leads'!U294</f>
        <v>2</v>
      </c>
      <c r="L294" s="49" t="str">
        <f aca="false">'3. Raw Leads'!V294</f>
        <v>N/A</v>
      </c>
      <c r="M294" s="49" t="n">
        <f aca="false">'3. Raw Leads'!W294</f>
        <v>4</v>
      </c>
      <c r="N294" s="49" t="str">
        <f aca="false">'3. Raw Leads'!X294</f>
        <v>Needs info – follow up</v>
      </c>
      <c r="O294" s="49" t="str">
        <f aca="false">'3. Raw Leads'!N294</f>
        <v>1–3 months</v>
      </c>
      <c r="P294" s="49" t="n">
        <f aca="false">IFERROR(VLOOKUP(F294,'10. Lookups'!$A$3:$B$9,2,FALSE()),5)</f>
        <v>18</v>
      </c>
      <c r="Q294" s="49" t="n">
        <f aca="false">IFERROR(VLOOKUP(D294,'10. Lookups'!$D$3:$E$12,2,FALSE()),3)</f>
        <v>7</v>
      </c>
      <c r="R294" s="49" t="n">
        <f aca="false">IFERROR(VLOOKUP(E294,'10. Lookups'!$G$3:$H$8,2,FALSE()),5)</f>
        <v>15</v>
      </c>
      <c r="S294" s="49" t="n">
        <f aca="false">IFERROR(VLOOKUP(H294,'10. Lookups'!$J$3:$K$6,2,FALSE()),1)+IF(I294&gt;=75,5,IF(I294&gt;=50,3,IF(I294&gt;=25,2,IF(I294&gt;0,1,0))))+MIN(4,J294*2)</f>
        <v>15</v>
      </c>
      <c r="T294" s="49" t="n">
        <f aca="false">IF(K294&lt;=1,5,IF(K294&lt;=3,4,IF(K294&lt;=7,2,IF(K294&lt;=14,1,0))))+IFERROR(VLOOKUP(L294,'10. Lookups'!$M$3:$N$6,2,FALSE()),1)</f>
        <v>6</v>
      </c>
      <c r="U294" s="49" t="n">
        <f aca="false">IFERROR(VLOOKUP(N294,'10. Lookups'!$P$3:$Q$11,2,FALSE()),3)</f>
        <v>7</v>
      </c>
      <c r="V294" s="49" t="n">
        <f aca="false">IFERROR(VLOOKUP(O294,'10. Lookups'!$S$3:$T$7,2,FALSE()),2)</f>
        <v>4</v>
      </c>
      <c r="W294" s="49" t="n">
        <f aca="false">MIN(100,P294+Q294+R294+S294+T294+U294+V294)</f>
        <v>72</v>
      </c>
      <c r="X294" s="56" t="n">
        <f aca="false">W294</f>
        <v>72</v>
      </c>
      <c r="Y294" s="49" t="str">
        <f aca="false">IF(X294&gt;=75,"Hot",IF(X294&gt;=50,"Warm","Cold"))</f>
        <v>Warm</v>
      </c>
      <c r="Z294" s="49" t="str">
        <f aca="false">IF(Y294="Hot","Call within 5 min · senior agent · site-visit slot",IF(Y294="Warm","Call within 24h · WhatsApp drip · price sheet","Retargeting audience · email nurture · skip dial"))</f>
        <v>Call within 24h · WhatsApp drip · price sheet</v>
      </c>
    </row>
    <row r="295" customFormat="false" ht="15" hidden="false" customHeight="true" outlineLevel="0" collapsed="false">
      <c r="A295" s="52" t="str">
        <f aca="false">'3. Raw Leads'!A295</f>
        <v>L0294</v>
      </c>
      <c r="B295" s="52" t="str">
        <f aca="false">'3. Raw Leads'!C295</f>
        <v>Sumaiya Akhtar</v>
      </c>
      <c r="C295" s="52" t="str">
        <f aca="false">'3. Raw Leads'!D295</f>
        <v>01839231260</v>
      </c>
      <c r="D295" s="52" t="str">
        <f aca="false">'3. Raw Leads'!I295</f>
        <v>Uttara</v>
      </c>
      <c r="E295" s="52" t="str">
        <f aca="false">'3. Raw Leads'!J295</f>
        <v>Skyline Heights – Bashundhara</v>
      </c>
      <c r="F295" s="52" t="str">
        <f aca="false">'3. Raw Leads'!K295</f>
        <v>60L–80L</v>
      </c>
      <c r="G295" s="54" t="n">
        <f aca="false">'3. Raw Leads'!L295</f>
        <v>6999999</v>
      </c>
      <c r="H295" s="52" t="str">
        <f aca="false">'3. Raw Leads'!R295</f>
        <v>Partial (50–75%)</v>
      </c>
      <c r="I295" s="57" t="n">
        <f aca="false">'3. Raw Leads'!S295</f>
        <v>50</v>
      </c>
      <c r="J295" s="52" t="n">
        <f aca="false">'3. Raw Leads'!T295</f>
        <v>0</v>
      </c>
      <c r="K295" s="52" t="n">
        <f aca="false">'3. Raw Leads'!U295</f>
        <v>2</v>
      </c>
      <c r="L295" s="52" t="str">
        <f aca="false">'3. Raw Leads'!V295</f>
        <v>No</v>
      </c>
      <c r="M295" s="52" t="n">
        <f aca="false">'3. Raw Leads'!W295</f>
        <v>1</v>
      </c>
      <c r="N295" s="52" t="str">
        <f aca="false">'3. Raw Leads'!X295</f>
        <v>Wrong number</v>
      </c>
      <c r="O295" s="52" t="str">
        <f aca="false">'3. Raw Leads'!N295</f>
        <v>Just exploring</v>
      </c>
      <c r="P295" s="52" t="n">
        <f aca="false">IFERROR(VLOOKUP(F295,'10. Lookups'!$A$3:$B$9,2,FALSE()),5)</f>
        <v>18</v>
      </c>
      <c r="Q295" s="52" t="n">
        <f aca="false">IFERROR(VLOOKUP(D295,'10. Lookups'!$D$3:$E$12,2,FALSE()),3)</f>
        <v>15</v>
      </c>
      <c r="R295" s="52" t="n">
        <f aca="false">IFERROR(VLOOKUP(E295,'10. Lookups'!$G$3:$H$8,2,FALSE()),5)</f>
        <v>15</v>
      </c>
      <c r="S295" s="52" t="n">
        <f aca="false">IFERROR(VLOOKUP(H295,'10. Lookups'!$J$3:$K$6,2,FALSE()),1)+IF(I295&gt;=75,5,IF(I295&gt;=50,3,IF(I295&gt;=25,2,IF(I295&gt;0,1,0))))+MIN(4,J295*2)</f>
        <v>5</v>
      </c>
      <c r="T295" s="52" t="n">
        <f aca="false">IF(K295&lt;=1,5,IF(K295&lt;=3,4,IF(K295&lt;=7,2,IF(K295&lt;=14,1,0))))+IFERROR(VLOOKUP(L295,'10. Lookups'!$M$3:$N$6,2,FALSE()),1)</f>
        <v>5</v>
      </c>
      <c r="U295" s="52" t="n">
        <f aca="false">IFERROR(VLOOKUP(N295,'10. Lookups'!$P$3:$Q$11,2,FALSE()),3)</f>
        <v>0</v>
      </c>
      <c r="V295" s="52" t="n">
        <f aca="false">IFERROR(VLOOKUP(O295,'10. Lookups'!$S$3:$T$7,2,FALSE()),2)</f>
        <v>1</v>
      </c>
      <c r="W295" s="52" t="n">
        <f aca="false">MIN(100,P295+Q295+R295+S295+T295+U295+V295)</f>
        <v>59</v>
      </c>
      <c r="X295" s="58" t="n">
        <f aca="false">W295</f>
        <v>59</v>
      </c>
      <c r="Y295" s="52" t="str">
        <f aca="false">IF(X295&gt;=75,"Hot",IF(X295&gt;=50,"Warm","Cold"))</f>
        <v>Warm</v>
      </c>
      <c r="Z295" s="52" t="str">
        <f aca="false">IF(Y295="Hot","Call within 5 min · senior agent · site-visit slot",IF(Y295="Warm","Call within 24h · WhatsApp drip · price sheet","Retargeting audience · email nurture · skip dial"))</f>
        <v>Call within 24h · WhatsApp drip · price sheet</v>
      </c>
    </row>
    <row r="296" customFormat="false" ht="15" hidden="false" customHeight="true" outlineLevel="0" collapsed="false">
      <c r="A296" s="49" t="str">
        <f aca="false">'3. Raw Leads'!A296</f>
        <v>L0295</v>
      </c>
      <c r="B296" s="49" t="str">
        <f aca="false">'3. Raw Leads'!C296</f>
        <v>Jubayer Hasan</v>
      </c>
      <c r="C296" s="49" t="str">
        <f aca="false">'3. Raw Leads'!D296</f>
        <v>01705347491</v>
      </c>
      <c r="D296" s="49" t="str">
        <f aca="false">'3. Raw Leads'!I296</f>
        <v>Bashundhara R/A</v>
      </c>
      <c r="E296" s="49" t="str">
        <f aca="false">'3. Raw Leads'!J296</f>
        <v>Mirpur DOHS Premier</v>
      </c>
      <c r="F296" s="49" t="str">
        <f aca="false">'3. Raw Leads'!K296</f>
        <v>Under 60L</v>
      </c>
      <c r="G296" s="51" t="n">
        <f aca="false">'3. Raw Leads'!L296</f>
        <v>4499999</v>
      </c>
      <c r="H296" s="49" t="str">
        <f aca="false">'3. Raw Leads'!R296</f>
        <v>Full (all fields)</v>
      </c>
      <c r="I296" s="55" t="n">
        <f aca="false">'3. Raw Leads'!S296</f>
        <v>0</v>
      </c>
      <c r="J296" s="49" t="n">
        <f aca="false">'3. Raw Leads'!T296</f>
        <v>0</v>
      </c>
      <c r="K296" s="49" t="n">
        <f aca="false">'3. Raw Leads'!U296</f>
        <v>1</v>
      </c>
      <c r="L296" s="49" t="str">
        <f aca="false">'3. Raw Leads'!V296</f>
        <v>Read no reply</v>
      </c>
      <c r="M296" s="49" t="n">
        <f aca="false">'3. Raw Leads'!W296</f>
        <v>1</v>
      </c>
      <c r="N296" s="49" t="str">
        <f aca="false">'3. Raw Leads'!X296</f>
        <v>Site visit confirmed</v>
      </c>
      <c r="O296" s="49" t="str">
        <f aca="false">'3. Raw Leads'!N296</f>
        <v>1–3 months</v>
      </c>
      <c r="P296" s="49" t="n">
        <f aca="false">IFERROR(VLOOKUP(F296,'10. Lookups'!$A$3:$B$9,2,FALSE()),5)</f>
        <v>8</v>
      </c>
      <c r="Q296" s="49" t="n">
        <f aca="false">IFERROR(VLOOKUP(D296,'10. Lookups'!$D$3:$E$12,2,FALSE()),3)</f>
        <v>15</v>
      </c>
      <c r="R296" s="49" t="n">
        <f aca="false">IFERROR(VLOOKUP(E296,'10. Lookups'!$G$3:$H$8,2,FALSE()),5)</f>
        <v>15</v>
      </c>
      <c r="S296" s="49" t="n">
        <f aca="false">IFERROR(VLOOKUP(H296,'10. Lookups'!$J$3:$K$6,2,FALSE()),1)+IF(I296&gt;=75,5,IF(I296&gt;=50,3,IF(I296&gt;=25,2,IF(I296&gt;0,1,0))))+MIN(4,J296*2)</f>
        <v>6</v>
      </c>
      <c r="T296" s="49" t="n">
        <f aca="false">IF(K296&lt;=1,5,IF(K296&lt;=3,4,IF(K296&lt;=7,2,IF(K296&lt;=14,1,0))))+IFERROR(VLOOKUP(L296,'10. Lookups'!$M$3:$N$6,2,FALSE()),1)</f>
        <v>8</v>
      </c>
      <c r="U296" s="49" t="n">
        <f aca="false">IFERROR(VLOOKUP(N296,'10. Lookups'!$P$3:$Q$11,2,FALSE()),3)</f>
        <v>15</v>
      </c>
      <c r="V296" s="49" t="n">
        <f aca="false">IFERROR(VLOOKUP(O296,'10. Lookups'!$S$3:$T$7,2,FALSE()),2)</f>
        <v>4</v>
      </c>
      <c r="W296" s="49" t="n">
        <f aca="false">MIN(100,P296+Q296+R296+S296+T296+U296+V296)</f>
        <v>71</v>
      </c>
      <c r="X296" s="56" t="n">
        <f aca="false">W296</f>
        <v>71</v>
      </c>
      <c r="Y296" s="49" t="str">
        <f aca="false">IF(X296&gt;=75,"Hot",IF(X296&gt;=50,"Warm","Cold"))</f>
        <v>Warm</v>
      </c>
      <c r="Z296" s="49" t="str">
        <f aca="false">IF(Y296="Hot","Call within 5 min · senior agent · site-visit slot",IF(Y296="Warm","Call within 24h · WhatsApp drip · price sheet","Retargeting audience · email nurture · skip dial"))</f>
        <v>Call within 24h · WhatsApp drip · price sheet</v>
      </c>
    </row>
    <row r="297" customFormat="false" ht="15" hidden="false" customHeight="true" outlineLevel="0" collapsed="false">
      <c r="A297" s="52" t="str">
        <f aca="false">'3. Raw Leads'!A297</f>
        <v>L0296</v>
      </c>
      <c r="B297" s="52" t="str">
        <f aca="false">'3. Raw Leads'!C297</f>
        <v>Sumon Sarkar</v>
      </c>
      <c r="C297" s="52" t="str">
        <f aca="false">'3. Raw Leads'!D297</f>
        <v>01433711895</v>
      </c>
      <c r="D297" s="52" t="str">
        <f aca="false">'3. Raw Leads'!I297</f>
        <v>Bashundhara R/A</v>
      </c>
      <c r="E297" s="52" t="str">
        <f aca="false">'3. Raw Leads'!J297</f>
        <v>Uttara Greenview</v>
      </c>
      <c r="F297" s="52" t="str">
        <f aca="false">'3. Raw Leads'!K297</f>
        <v>1Cr–1.25Cr</v>
      </c>
      <c r="G297" s="54" t="n">
        <f aca="false">'3. Raw Leads'!L297</f>
        <v>11249999</v>
      </c>
      <c r="H297" s="52" t="str">
        <f aca="false">'3. Raw Leads'!R297</f>
        <v>Full (all fields)</v>
      </c>
      <c r="I297" s="57" t="n">
        <f aca="false">'3. Raw Leads'!S297</f>
        <v>0</v>
      </c>
      <c r="J297" s="52" t="n">
        <f aca="false">'3. Raw Leads'!T297</f>
        <v>1</v>
      </c>
      <c r="K297" s="52" t="n">
        <f aca="false">'3. Raw Leads'!U297</f>
        <v>0</v>
      </c>
      <c r="L297" s="52" t="str">
        <f aca="false">'3. Raw Leads'!V297</f>
        <v>Yes</v>
      </c>
      <c r="M297" s="52" t="n">
        <f aca="false">'3. Raw Leads'!W297</f>
        <v>2</v>
      </c>
      <c r="N297" s="52" t="str">
        <f aca="false">'3. Raw Leads'!X297</f>
        <v>Not picked up</v>
      </c>
      <c r="O297" s="52" t="str">
        <f aca="false">'3. Raw Leads'!N297</f>
        <v>3–6 months</v>
      </c>
      <c r="P297" s="52" t="n">
        <f aca="false">IFERROR(VLOOKUP(F297,'10. Lookups'!$A$3:$B$9,2,FALSE()),5)</f>
        <v>25</v>
      </c>
      <c r="Q297" s="52" t="n">
        <f aca="false">IFERROR(VLOOKUP(D297,'10. Lookups'!$D$3:$E$12,2,FALSE()),3)</f>
        <v>15</v>
      </c>
      <c r="R297" s="52" t="n">
        <f aca="false">IFERROR(VLOOKUP(E297,'10. Lookups'!$G$3:$H$8,2,FALSE()),5)</f>
        <v>15</v>
      </c>
      <c r="S297" s="52" t="n">
        <f aca="false">IFERROR(VLOOKUP(H297,'10. Lookups'!$J$3:$K$6,2,FALSE()),1)+IF(I297&gt;=75,5,IF(I297&gt;=50,3,IF(I297&gt;=25,2,IF(I297&gt;0,1,0))))+MIN(4,J297*2)</f>
        <v>8</v>
      </c>
      <c r="T297" s="52" t="n">
        <f aca="false">IF(K297&lt;=1,5,IF(K297&lt;=3,4,IF(K297&lt;=7,2,IF(K297&lt;=14,1,0))))+IFERROR(VLOOKUP(L297,'10. Lookups'!$M$3:$N$6,2,FALSE()),1)</f>
        <v>10</v>
      </c>
      <c r="U297" s="52" t="n">
        <f aca="false">IFERROR(VLOOKUP(N297,'10. Lookups'!$P$3:$Q$11,2,FALSE()),3)</f>
        <v>3</v>
      </c>
      <c r="V297" s="52" t="n">
        <f aca="false">IFERROR(VLOOKUP(O297,'10. Lookups'!$S$3:$T$7,2,FALSE()),2)</f>
        <v>3</v>
      </c>
      <c r="W297" s="52" t="n">
        <f aca="false">MIN(100,P297+Q297+R297+S297+T297+U297+V297)</f>
        <v>79</v>
      </c>
      <c r="X297" s="58" t="n">
        <f aca="false">W297</f>
        <v>79</v>
      </c>
      <c r="Y297" s="52" t="str">
        <f aca="false">IF(X297&gt;=75,"Hot",IF(X297&gt;=50,"Warm","Cold"))</f>
        <v>Hot</v>
      </c>
      <c r="Z297" s="52" t="str">
        <f aca="false">IF(Y297="Hot","Call within 5 min · senior agent · site-visit slot",IF(Y297="Warm","Call within 24h · WhatsApp drip · price sheet","Retargeting audience · email nurture · skip dial"))</f>
        <v>Call within 5 min · senior agent · site-visit slot</v>
      </c>
    </row>
    <row r="298" customFormat="false" ht="15" hidden="false" customHeight="true" outlineLevel="0" collapsed="false">
      <c r="A298" s="49" t="str">
        <f aca="false">'3. Raw Leads'!A298</f>
        <v>L0297</v>
      </c>
      <c r="B298" s="49" t="str">
        <f aca="false">'3. Raw Leads'!C298</f>
        <v>Nazmul Islam</v>
      </c>
      <c r="C298" s="49" t="str">
        <f aca="false">'3. Raw Leads'!D298</f>
        <v>01924090367</v>
      </c>
      <c r="D298" s="49" t="str">
        <f aca="false">'3. Raw Leads'!I298</f>
        <v>Bashundhara R/A</v>
      </c>
      <c r="E298" s="49" t="str">
        <f aca="false">'3. Raw Leads'!J298</f>
        <v>Uttara Greenview</v>
      </c>
      <c r="F298" s="49" t="str">
        <f aca="false">'3. Raw Leads'!K298</f>
        <v>60L–80L</v>
      </c>
      <c r="G298" s="51" t="n">
        <f aca="false">'3. Raw Leads'!L298</f>
        <v>6999999</v>
      </c>
      <c r="H298" s="49" t="str">
        <f aca="false">'3. Raw Leads'!R298</f>
        <v>Partial (50–75%)</v>
      </c>
      <c r="I298" s="55" t="n">
        <f aca="false">'3. Raw Leads'!S298</f>
        <v>95</v>
      </c>
      <c r="J298" s="49" t="n">
        <f aca="false">'3. Raw Leads'!T298</f>
        <v>0</v>
      </c>
      <c r="K298" s="49" t="n">
        <f aca="false">'3. Raw Leads'!U298</f>
        <v>1</v>
      </c>
      <c r="L298" s="49" t="str">
        <f aca="false">'3. Raw Leads'!V298</f>
        <v>N/A</v>
      </c>
      <c r="M298" s="49" t="n">
        <f aca="false">'3. Raw Leads'!W298</f>
        <v>2</v>
      </c>
      <c r="N298" s="49" t="str">
        <f aca="false">'3. Raw Leads'!X298</f>
        <v>Site visit confirmed</v>
      </c>
      <c r="O298" s="49" t="str">
        <f aca="false">'3. Raw Leads'!N298</f>
        <v>Just exploring</v>
      </c>
      <c r="P298" s="49" t="n">
        <f aca="false">IFERROR(VLOOKUP(F298,'10. Lookups'!$A$3:$B$9,2,FALSE()),5)</f>
        <v>18</v>
      </c>
      <c r="Q298" s="49" t="n">
        <f aca="false">IFERROR(VLOOKUP(D298,'10. Lookups'!$D$3:$E$12,2,FALSE()),3)</f>
        <v>15</v>
      </c>
      <c r="R298" s="49" t="n">
        <f aca="false">IFERROR(VLOOKUP(E298,'10. Lookups'!$G$3:$H$8,2,FALSE()),5)</f>
        <v>15</v>
      </c>
      <c r="S298" s="49" t="n">
        <f aca="false">IFERROR(VLOOKUP(H298,'10. Lookups'!$J$3:$K$6,2,FALSE()),1)+IF(I298&gt;=75,5,IF(I298&gt;=50,3,IF(I298&gt;=25,2,IF(I298&gt;0,1,0))))+MIN(4,J298*2)</f>
        <v>7</v>
      </c>
      <c r="T298" s="49" t="n">
        <f aca="false">IF(K298&lt;=1,5,IF(K298&lt;=3,4,IF(K298&lt;=7,2,IF(K298&lt;=14,1,0))))+IFERROR(VLOOKUP(L298,'10. Lookups'!$M$3:$N$6,2,FALSE()),1)</f>
        <v>7</v>
      </c>
      <c r="U298" s="49" t="n">
        <f aca="false">IFERROR(VLOOKUP(N298,'10. Lookups'!$P$3:$Q$11,2,FALSE()),3)</f>
        <v>15</v>
      </c>
      <c r="V298" s="49" t="n">
        <f aca="false">IFERROR(VLOOKUP(O298,'10. Lookups'!$S$3:$T$7,2,FALSE()),2)</f>
        <v>1</v>
      </c>
      <c r="W298" s="49" t="n">
        <f aca="false">MIN(100,P298+Q298+R298+S298+T298+U298+V298)</f>
        <v>78</v>
      </c>
      <c r="X298" s="56" t="n">
        <f aca="false">W298</f>
        <v>78</v>
      </c>
      <c r="Y298" s="49" t="str">
        <f aca="false">IF(X298&gt;=75,"Hot",IF(X298&gt;=50,"Warm","Cold"))</f>
        <v>Hot</v>
      </c>
      <c r="Z298" s="49" t="str">
        <f aca="false">IF(Y298="Hot","Call within 5 min · senior agent · site-visit slot",IF(Y298="Warm","Call within 24h · WhatsApp drip · price sheet","Retargeting audience · email nurture · skip dial"))</f>
        <v>Call within 5 min · senior agent · site-visit slot</v>
      </c>
    </row>
    <row r="299" customFormat="false" ht="15" hidden="false" customHeight="true" outlineLevel="0" collapsed="false">
      <c r="A299" s="52" t="str">
        <f aca="false">'3. Raw Leads'!A299</f>
        <v>L0298</v>
      </c>
      <c r="B299" s="52" t="str">
        <f aca="false">'3. Raw Leads'!C299</f>
        <v>Rabeya Talukder</v>
      </c>
      <c r="C299" s="52" t="str">
        <f aca="false">'3. Raw Leads'!D299</f>
        <v>01723083402</v>
      </c>
      <c r="D299" s="52" t="str">
        <f aca="false">'3. Raw Leads'!I299</f>
        <v>Dhanmondi</v>
      </c>
      <c r="E299" s="52" t="str">
        <f aca="false">'3. Raw Leads'!J299</f>
        <v>Banasree Bay</v>
      </c>
      <c r="F299" s="52" t="str">
        <f aca="false">'3. Raw Leads'!K299</f>
        <v>80L–1Cr</v>
      </c>
      <c r="G299" s="54" t="n">
        <f aca="false">'3. Raw Leads'!L299</f>
        <v>8999999</v>
      </c>
      <c r="H299" s="52" t="str">
        <f aca="false">'3. Raw Leads'!R299</f>
        <v>Partial (50–75%)</v>
      </c>
      <c r="I299" s="57" t="n">
        <f aca="false">'3. Raw Leads'!S299</f>
        <v>25</v>
      </c>
      <c r="J299" s="52" t="n">
        <f aca="false">'3. Raw Leads'!T299</f>
        <v>1</v>
      </c>
      <c r="K299" s="52" t="n">
        <f aca="false">'3. Raw Leads'!U299</f>
        <v>2</v>
      </c>
      <c r="L299" s="52" t="str">
        <f aca="false">'3. Raw Leads'!V299</f>
        <v>Read no reply</v>
      </c>
      <c r="M299" s="52" t="n">
        <f aca="false">'3. Raw Leads'!W299</f>
        <v>1</v>
      </c>
      <c r="N299" s="52" t="str">
        <f aca="false">'3. Raw Leads'!X299</f>
        <v>Not picked up</v>
      </c>
      <c r="O299" s="52" t="str">
        <f aca="false">'3. Raw Leads'!N299</f>
        <v>1–3 months</v>
      </c>
      <c r="P299" s="52" t="n">
        <f aca="false">IFERROR(VLOOKUP(F299,'10. Lookups'!$A$3:$B$9,2,FALSE()),5)</f>
        <v>22</v>
      </c>
      <c r="Q299" s="52" t="n">
        <f aca="false">IFERROR(VLOOKUP(D299,'10. Lookups'!$D$3:$E$12,2,FALSE()),3)</f>
        <v>9</v>
      </c>
      <c r="R299" s="52" t="n">
        <f aca="false">IFERROR(VLOOKUP(E299,'10. Lookups'!$G$3:$H$8,2,FALSE()),5)</f>
        <v>15</v>
      </c>
      <c r="S299" s="52" t="n">
        <f aca="false">IFERROR(VLOOKUP(H299,'10. Lookups'!$J$3:$K$6,2,FALSE()),1)+IF(I299&gt;=75,5,IF(I299&gt;=50,3,IF(I299&gt;=25,2,IF(I299&gt;0,1,0))))+MIN(4,J299*2)</f>
        <v>6</v>
      </c>
      <c r="T299" s="52" t="n">
        <f aca="false">IF(K299&lt;=1,5,IF(K299&lt;=3,4,IF(K299&lt;=7,2,IF(K299&lt;=14,1,0))))+IFERROR(VLOOKUP(L299,'10. Lookups'!$M$3:$N$6,2,FALSE()),1)</f>
        <v>7</v>
      </c>
      <c r="U299" s="52" t="n">
        <f aca="false">IFERROR(VLOOKUP(N299,'10. Lookups'!$P$3:$Q$11,2,FALSE()),3)</f>
        <v>3</v>
      </c>
      <c r="V299" s="52" t="n">
        <f aca="false">IFERROR(VLOOKUP(O299,'10. Lookups'!$S$3:$T$7,2,FALSE()),2)</f>
        <v>4</v>
      </c>
      <c r="W299" s="52" t="n">
        <f aca="false">MIN(100,P299+Q299+R299+S299+T299+U299+V299)</f>
        <v>66</v>
      </c>
      <c r="X299" s="58" t="n">
        <f aca="false">W299</f>
        <v>66</v>
      </c>
      <c r="Y299" s="52" t="str">
        <f aca="false">IF(X299&gt;=75,"Hot",IF(X299&gt;=50,"Warm","Cold"))</f>
        <v>Warm</v>
      </c>
      <c r="Z299" s="52" t="str">
        <f aca="false">IF(Y299="Hot","Call within 5 min · senior agent · site-visit slot",IF(Y299="Warm","Call within 24h · WhatsApp drip · price sheet","Retargeting audience · email nurture · skip dial"))</f>
        <v>Call within 24h · WhatsApp drip · price sheet</v>
      </c>
    </row>
    <row r="300" customFormat="false" ht="15" hidden="false" customHeight="true" outlineLevel="0" collapsed="false">
      <c r="A300" s="49" t="str">
        <f aca="false">'3. Raw Leads'!A300</f>
        <v>L0299</v>
      </c>
      <c r="B300" s="49" t="str">
        <f aca="false">'3. Raw Leads'!C300</f>
        <v>Tasnim Karim</v>
      </c>
      <c r="C300" s="49" t="str">
        <f aca="false">'3. Raw Leads'!D300</f>
        <v>01924089164</v>
      </c>
      <c r="D300" s="49" t="str">
        <f aca="false">'3. Raw Leads'!I300</f>
        <v>Outside Dhaka</v>
      </c>
      <c r="E300" s="49" t="str">
        <f aca="false">'3. Raw Leads'!J300</f>
        <v>Skyline Heights – Bashundhara</v>
      </c>
      <c r="F300" s="49" t="str">
        <f aca="false">'3. Raw Leads'!K300</f>
        <v>60L–80L</v>
      </c>
      <c r="G300" s="51" t="n">
        <f aca="false">'3. Raw Leads'!L300</f>
        <v>6999999</v>
      </c>
      <c r="H300" s="49" t="str">
        <f aca="false">'3. Raw Leads'!R300</f>
        <v>Full (all fields)</v>
      </c>
      <c r="I300" s="55" t="n">
        <f aca="false">'3. Raw Leads'!S300</f>
        <v>95</v>
      </c>
      <c r="J300" s="49" t="n">
        <f aca="false">'3. Raw Leads'!T300</f>
        <v>0</v>
      </c>
      <c r="K300" s="49" t="n">
        <f aca="false">'3. Raw Leads'!U300</f>
        <v>30</v>
      </c>
      <c r="L300" s="49" t="str">
        <f aca="false">'3. Raw Leads'!V300</f>
        <v>No</v>
      </c>
      <c r="M300" s="49" t="n">
        <f aca="false">'3. Raw Leads'!W300</f>
        <v>1</v>
      </c>
      <c r="N300" s="49" t="str">
        <f aca="false">'3. Raw Leads'!X300</f>
        <v>Needs info – follow up</v>
      </c>
      <c r="O300" s="49" t="str">
        <f aca="false">'3. Raw Leads'!N300</f>
        <v>Just exploring</v>
      </c>
      <c r="P300" s="49" t="n">
        <f aca="false">IFERROR(VLOOKUP(F300,'10. Lookups'!$A$3:$B$9,2,FALSE()),5)</f>
        <v>18</v>
      </c>
      <c r="Q300" s="49" t="n">
        <f aca="false">IFERROR(VLOOKUP(D300,'10. Lookups'!$D$3:$E$12,2,FALSE()),3)</f>
        <v>3</v>
      </c>
      <c r="R300" s="49" t="n">
        <f aca="false">IFERROR(VLOOKUP(E300,'10. Lookups'!$G$3:$H$8,2,FALSE()),5)</f>
        <v>15</v>
      </c>
      <c r="S300" s="49" t="n">
        <f aca="false">IFERROR(VLOOKUP(H300,'10. Lookups'!$J$3:$K$6,2,FALSE()),1)+IF(I300&gt;=75,5,IF(I300&gt;=50,3,IF(I300&gt;=25,2,IF(I300&gt;0,1,0))))+MIN(4,J300*2)</f>
        <v>11</v>
      </c>
      <c r="T300" s="49" t="n">
        <f aca="false">IF(K300&lt;=1,5,IF(K300&lt;=3,4,IF(K300&lt;=7,2,IF(K300&lt;=14,1,0))))+IFERROR(VLOOKUP(L300,'10. Lookups'!$M$3:$N$6,2,FALSE()),1)</f>
        <v>1</v>
      </c>
      <c r="U300" s="49" t="n">
        <f aca="false">IFERROR(VLOOKUP(N300,'10. Lookups'!$P$3:$Q$11,2,FALSE()),3)</f>
        <v>7</v>
      </c>
      <c r="V300" s="49" t="n">
        <f aca="false">IFERROR(VLOOKUP(O300,'10. Lookups'!$S$3:$T$7,2,FALSE()),2)</f>
        <v>1</v>
      </c>
      <c r="W300" s="49" t="n">
        <f aca="false">MIN(100,P300+Q300+R300+S300+T300+U300+V300)</f>
        <v>56</v>
      </c>
      <c r="X300" s="56" t="n">
        <f aca="false">W300</f>
        <v>56</v>
      </c>
      <c r="Y300" s="49" t="str">
        <f aca="false">IF(X300&gt;=75,"Hot",IF(X300&gt;=50,"Warm","Cold"))</f>
        <v>Warm</v>
      </c>
      <c r="Z300" s="49" t="str">
        <f aca="false">IF(Y300="Hot","Call within 5 min · senior agent · site-visit slot",IF(Y300="Warm","Call within 24h · WhatsApp drip · price sheet","Retargeting audience · email nurture · skip dial"))</f>
        <v>Call within 24h · WhatsApp drip · price sheet</v>
      </c>
    </row>
    <row r="301" customFormat="false" ht="15" hidden="false" customHeight="true" outlineLevel="0" collapsed="false">
      <c r="A301" s="52" t="str">
        <f aca="false">'3. Raw Leads'!A301</f>
        <v>L0300</v>
      </c>
      <c r="B301" s="52" t="str">
        <f aca="false">'3. Raw Leads'!C301</f>
        <v>Rifat Karim</v>
      </c>
      <c r="C301" s="52" t="str">
        <f aca="false">'3. Raw Leads'!D301</f>
        <v>01742269312</v>
      </c>
      <c r="D301" s="52" t="str">
        <f aca="false">'3. Raw Leads'!I301</f>
        <v>Aftab Nagar</v>
      </c>
      <c r="E301" s="52" t="str">
        <f aca="false">'3. Raw Leads'!J301</f>
        <v>Uttara Greenview</v>
      </c>
      <c r="F301" s="52" t="str">
        <f aca="false">'3. Raw Leads'!K301</f>
        <v>60L–80L</v>
      </c>
      <c r="G301" s="54" t="n">
        <f aca="false">'3. Raw Leads'!L301</f>
        <v>6999999</v>
      </c>
      <c r="H301" s="52" t="str">
        <f aca="false">'3. Raw Leads'!R301</f>
        <v>Most (≥75%)</v>
      </c>
      <c r="I301" s="57" t="n">
        <f aca="false">'3. Raw Leads'!S301</f>
        <v>25</v>
      </c>
      <c r="J301" s="52" t="n">
        <f aca="false">'3. Raw Leads'!T301</f>
        <v>1</v>
      </c>
      <c r="K301" s="52" t="n">
        <f aca="false">'3. Raw Leads'!U301</f>
        <v>0</v>
      </c>
      <c r="L301" s="52" t="str">
        <f aca="false">'3. Raw Leads'!V301</f>
        <v>No</v>
      </c>
      <c r="M301" s="52" t="n">
        <f aca="false">'3. Raw Leads'!W301</f>
        <v>5</v>
      </c>
      <c r="N301" s="52" t="str">
        <f aca="false">'3. Raw Leads'!X301</f>
        <v>Interested – evaluating</v>
      </c>
      <c r="O301" s="52" t="str">
        <f aca="false">'3. Raw Leads'!N301</f>
        <v>3–6 months</v>
      </c>
      <c r="P301" s="52" t="n">
        <f aca="false">IFERROR(VLOOKUP(F301,'10. Lookups'!$A$3:$B$9,2,FALSE()),5)</f>
        <v>18</v>
      </c>
      <c r="Q301" s="52" t="n">
        <f aca="false">IFERROR(VLOOKUP(D301,'10. Lookups'!$D$3:$E$12,2,FALSE()),3)</f>
        <v>15</v>
      </c>
      <c r="R301" s="52" t="n">
        <f aca="false">IFERROR(VLOOKUP(E301,'10. Lookups'!$G$3:$H$8,2,FALSE()),5)</f>
        <v>15</v>
      </c>
      <c r="S301" s="52" t="n">
        <f aca="false">IFERROR(VLOOKUP(H301,'10. Lookups'!$J$3:$K$6,2,FALSE()),1)+IF(I301&gt;=75,5,IF(I301&gt;=50,3,IF(I301&gt;=25,2,IF(I301&gt;0,1,0))))+MIN(4,J301*2)</f>
        <v>8</v>
      </c>
      <c r="T301" s="52" t="n">
        <f aca="false">IF(K301&lt;=1,5,IF(K301&lt;=3,4,IF(K301&lt;=7,2,IF(K301&lt;=14,1,0))))+IFERROR(VLOOKUP(L301,'10. Lookups'!$M$3:$N$6,2,FALSE()),1)</f>
        <v>6</v>
      </c>
      <c r="U301" s="52" t="n">
        <f aca="false">IFERROR(VLOOKUP(N301,'10. Lookups'!$P$3:$Q$11,2,FALSE()),3)</f>
        <v>10</v>
      </c>
      <c r="V301" s="52" t="n">
        <f aca="false">IFERROR(VLOOKUP(O301,'10. Lookups'!$S$3:$T$7,2,FALSE()),2)</f>
        <v>3</v>
      </c>
      <c r="W301" s="52" t="n">
        <f aca="false">MIN(100,P301+Q301+R301+S301+T301+U301+V301)</f>
        <v>75</v>
      </c>
      <c r="X301" s="58" t="n">
        <f aca="false">W301</f>
        <v>75</v>
      </c>
      <c r="Y301" s="52" t="str">
        <f aca="false">IF(X301&gt;=75,"Hot",IF(X301&gt;=50,"Warm","Cold"))</f>
        <v>Hot</v>
      </c>
      <c r="Z301" s="52" t="str">
        <f aca="false">IF(Y301="Hot","Call within 5 min · senior agent · site-visit slot",IF(Y301="Warm","Call within 24h · WhatsApp drip · price sheet","Retargeting audience · email nurture · skip dial"))</f>
        <v>Call within 5 min · senior agent · site-visit slot</v>
      </c>
    </row>
    <row r="302" customFormat="false" ht="15" hidden="false" customHeight="true" outlineLevel="0" collapsed="false">
      <c r="A302" s="49" t="str">
        <f aca="false">'3. Raw Leads'!A302</f>
        <v>L0301</v>
      </c>
      <c r="B302" s="49" t="str">
        <f aca="false">'3. Raw Leads'!C302</f>
        <v>Nabila Khan</v>
      </c>
      <c r="C302" s="49" t="str">
        <f aca="false">'3. Raw Leads'!D302</f>
        <v>01785132797</v>
      </c>
      <c r="D302" s="49" t="str">
        <f aca="false">'3. Raw Leads'!I302</f>
        <v>Dhanmondi</v>
      </c>
      <c r="E302" s="49" t="str">
        <f aca="false">'3. Raw Leads'!J302</f>
        <v>Banasree Bay</v>
      </c>
      <c r="F302" s="49" t="str">
        <f aca="false">'3. Raw Leads'!K302</f>
        <v>60L–80L</v>
      </c>
      <c r="G302" s="51" t="n">
        <f aca="false">'3. Raw Leads'!L302</f>
        <v>6999999</v>
      </c>
      <c r="H302" s="49" t="str">
        <f aca="false">'3. Raw Leads'!R302</f>
        <v>Full (all fields)</v>
      </c>
      <c r="I302" s="55" t="n">
        <f aca="false">'3. Raw Leads'!S302</f>
        <v>75</v>
      </c>
      <c r="J302" s="49" t="n">
        <f aca="false">'3. Raw Leads'!T302</f>
        <v>0</v>
      </c>
      <c r="K302" s="49" t="n">
        <f aca="false">'3. Raw Leads'!U302</f>
        <v>14</v>
      </c>
      <c r="L302" s="49" t="str">
        <f aca="false">'3. Raw Leads'!V302</f>
        <v>No</v>
      </c>
      <c r="M302" s="49" t="n">
        <f aca="false">'3. Raw Leads'!W302</f>
        <v>3</v>
      </c>
      <c r="N302" s="49" t="str">
        <f aca="false">'3. Raw Leads'!X302</f>
        <v>Site visit confirmed</v>
      </c>
      <c r="O302" s="49" t="str">
        <f aca="false">'3. Raw Leads'!N302</f>
        <v>3–6 months</v>
      </c>
      <c r="P302" s="49" t="n">
        <f aca="false">IFERROR(VLOOKUP(F302,'10. Lookups'!$A$3:$B$9,2,FALSE()),5)</f>
        <v>18</v>
      </c>
      <c r="Q302" s="49" t="n">
        <f aca="false">IFERROR(VLOOKUP(D302,'10. Lookups'!$D$3:$E$12,2,FALSE()),3)</f>
        <v>9</v>
      </c>
      <c r="R302" s="49" t="n">
        <f aca="false">IFERROR(VLOOKUP(E302,'10. Lookups'!$G$3:$H$8,2,FALSE()),5)</f>
        <v>15</v>
      </c>
      <c r="S302" s="49" t="n">
        <f aca="false">IFERROR(VLOOKUP(H302,'10. Lookups'!$J$3:$K$6,2,FALSE()),1)+IF(I302&gt;=75,5,IF(I302&gt;=50,3,IF(I302&gt;=25,2,IF(I302&gt;0,1,0))))+MIN(4,J302*2)</f>
        <v>11</v>
      </c>
      <c r="T302" s="49" t="n">
        <f aca="false">IF(K302&lt;=1,5,IF(K302&lt;=3,4,IF(K302&lt;=7,2,IF(K302&lt;=14,1,0))))+IFERROR(VLOOKUP(L302,'10. Lookups'!$M$3:$N$6,2,FALSE()),1)</f>
        <v>2</v>
      </c>
      <c r="U302" s="49" t="n">
        <f aca="false">IFERROR(VLOOKUP(N302,'10. Lookups'!$P$3:$Q$11,2,FALSE()),3)</f>
        <v>15</v>
      </c>
      <c r="V302" s="49" t="n">
        <f aca="false">IFERROR(VLOOKUP(O302,'10. Lookups'!$S$3:$T$7,2,FALSE()),2)</f>
        <v>3</v>
      </c>
      <c r="W302" s="49" t="n">
        <f aca="false">MIN(100,P302+Q302+R302+S302+T302+U302+V302)</f>
        <v>73</v>
      </c>
      <c r="X302" s="56" t="n">
        <f aca="false">W302</f>
        <v>73</v>
      </c>
      <c r="Y302" s="49" t="str">
        <f aca="false">IF(X302&gt;=75,"Hot",IF(X302&gt;=50,"Warm","Cold"))</f>
        <v>Warm</v>
      </c>
      <c r="Z302" s="49" t="str">
        <f aca="false">IF(Y302="Hot","Call within 5 min · senior agent · site-visit slot",IF(Y302="Warm","Call within 24h · WhatsApp drip · price sheet","Retargeting audience · email nurture · skip dial"))</f>
        <v>Call within 24h · WhatsApp drip · price sheet</v>
      </c>
    </row>
    <row r="303" customFormat="false" ht="15" hidden="false" customHeight="true" outlineLevel="0" collapsed="false">
      <c r="A303" s="52" t="str">
        <f aca="false">'3. Raw Leads'!A303</f>
        <v>L0302</v>
      </c>
      <c r="B303" s="52" t="str">
        <f aca="false">'3. Raw Leads'!C303</f>
        <v>Imran Sheikh</v>
      </c>
      <c r="C303" s="52" t="str">
        <f aca="false">'3. Raw Leads'!D303</f>
        <v>01517213145</v>
      </c>
      <c r="D303" s="52" t="str">
        <f aca="false">'3. Raw Leads'!I303</f>
        <v>Dhanmondi</v>
      </c>
      <c r="E303" s="52" t="str">
        <f aca="false">'3. Raw Leads'!J303</f>
        <v>Skyline Heights – Bashundhara</v>
      </c>
      <c r="F303" s="52" t="str">
        <f aca="false">'3. Raw Leads'!K303</f>
        <v>1Cr–1.25Cr</v>
      </c>
      <c r="G303" s="54" t="n">
        <f aca="false">'3. Raw Leads'!L303</f>
        <v>11249999</v>
      </c>
      <c r="H303" s="52" t="str">
        <f aca="false">'3. Raw Leads'!R303</f>
        <v>Full (all fields)</v>
      </c>
      <c r="I303" s="57" t="n">
        <f aca="false">'3. Raw Leads'!S303</f>
        <v>25</v>
      </c>
      <c r="J303" s="52" t="n">
        <f aca="false">'3. Raw Leads'!T303</f>
        <v>0</v>
      </c>
      <c r="K303" s="52" t="n">
        <f aca="false">'3. Raw Leads'!U303</f>
        <v>3</v>
      </c>
      <c r="L303" s="52" t="str">
        <f aca="false">'3. Raw Leads'!V303</f>
        <v>Yes</v>
      </c>
      <c r="M303" s="52" t="n">
        <f aca="false">'3. Raw Leads'!W303</f>
        <v>4</v>
      </c>
      <c r="N303" s="52" t="str">
        <f aca="false">'3. Raw Leads'!X303</f>
        <v>Needs info – follow up</v>
      </c>
      <c r="O303" s="52" t="str">
        <f aca="false">'3. Raw Leads'!N303</f>
        <v>3–6 months</v>
      </c>
      <c r="P303" s="52" t="n">
        <f aca="false">IFERROR(VLOOKUP(F303,'10. Lookups'!$A$3:$B$9,2,FALSE()),5)</f>
        <v>25</v>
      </c>
      <c r="Q303" s="52" t="n">
        <f aca="false">IFERROR(VLOOKUP(D303,'10. Lookups'!$D$3:$E$12,2,FALSE()),3)</f>
        <v>9</v>
      </c>
      <c r="R303" s="52" t="n">
        <f aca="false">IFERROR(VLOOKUP(E303,'10. Lookups'!$G$3:$H$8,2,FALSE()),5)</f>
        <v>15</v>
      </c>
      <c r="S303" s="52" t="n">
        <f aca="false">IFERROR(VLOOKUP(H303,'10. Lookups'!$J$3:$K$6,2,FALSE()),1)+IF(I303&gt;=75,5,IF(I303&gt;=50,3,IF(I303&gt;=25,2,IF(I303&gt;0,1,0))))+MIN(4,J303*2)</f>
        <v>8</v>
      </c>
      <c r="T303" s="52" t="n">
        <f aca="false">IF(K303&lt;=1,5,IF(K303&lt;=3,4,IF(K303&lt;=7,2,IF(K303&lt;=14,1,0))))+IFERROR(VLOOKUP(L303,'10. Lookups'!$M$3:$N$6,2,FALSE()),1)</f>
        <v>9</v>
      </c>
      <c r="U303" s="52" t="n">
        <f aca="false">IFERROR(VLOOKUP(N303,'10. Lookups'!$P$3:$Q$11,2,FALSE()),3)</f>
        <v>7</v>
      </c>
      <c r="V303" s="52" t="n">
        <f aca="false">IFERROR(VLOOKUP(O303,'10. Lookups'!$S$3:$T$7,2,FALSE()),2)</f>
        <v>3</v>
      </c>
      <c r="W303" s="52" t="n">
        <f aca="false">MIN(100,P303+Q303+R303+S303+T303+U303+V303)</f>
        <v>76</v>
      </c>
      <c r="X303" s="58" t="n">
        <f aca="false">W303</f>
        <v>76</v>
      </c>
      <c r="Y303" s="52" t="str">
        <f aca="false">IF(X303&gt;=75,"Hot",IF(X303&gt;=50,"Warm","Cold"))</f>
        <v>Hot</v>
      </c>
      <c r="Z303" s="52" t="str">
        <f aca="false">IF(Y303="Hot","Call within 5 min · senior agent · site-visit slot",IF(Y303="Warm","Call within 24h · WhatsApp drip · price sheet","Retargeting audience · email nurture · skip dial"))</f>
        <v>Call within 5 min · senior agent · site-visit slot</v>
      </c>
    </row>
    <row r="304" customFormat="false" ht="15" hidden="false" customHeight="true" outlineLevel="0" collapsed="false">
      <c r="A304" s="49" t="str">
        <f aca="false">'3. Raw Leads'!A304</f>
        <v>L0303</v>
      </c>
      <c r="B304" s="49" t="str">
        <f aca="false">'3. Raw Leads'!C304</f>
        <v>Rashed Rahman</v>
      </c>
      <c r="C304" s="49" t="str">
        <f aca="false">'3. Raw Leads'!D304</f>
        <v>01602252677</v>
      </c>
      <c r="D304" s="49" t="str">
        <f aca="false">'3. Raw Leads'!I304</f>
        <v>Badda</v>
      </c>
      <c r="E304" s="49" t="str">
        <f aca="false">'3. Raw Leads'!J304</f>
        <v>Skyline Heights – Bashundhara</v>
      </c>
      <c r="F304" s="49" t="str">
        <f aca="false">'3. Raw Leads'!K304</f>
        <v>1Cr–1.25Cr</v>
      </c>
      <c r="G304" s="51" t="n">
        <f aca="false">'3. Raw Leads'!L304</f>
        <v>11249999</v>
      </c>
      <c r="H304" s="49" t="str">
        <f aca="false">'3. Raw Leads'!R304</f>
        <v>Full (all fields)</v>
      </c>
      <c r="I304" s="55" t="n">
        <f aca="false">'3. Raw Leads'!S304</f>
        <v>0</v>
      </c>
      <c r="J304" s="49" t="n">
        <f aca="false">'3. Raw Leads'!T304</f>
        <v>2</v>
      </c>
      <c r="K304" s="49" t="n">
        <f aca="false">'3. Raw Leads'!U304</f>
        <v>3</v>
      </c>
      <c r="L304" s="49" t="str">
        <f aca="false">'3. Raw Leads'!V304</f>
        <v>N/A</v>
      </c>
      <c r="M304" s="49" t="n">
        <f aca="false">'3. Raw Leads'!W304</f>
        <v>4</v>
      </c>
      <c r="N304" s="49" t="str">
        <f aca="false">'3. Raw Leads'!X304</f>
        <v>Wrong number</v>
      </c>
      <c r="O304" s="49" t="str">
        <f aca="false">'3. Raw Leads'!N304</f>
        <v>6–12 months</v>
      </c>
      <c r="P304" s="49" t="n">
        <f aca="false">IFERROR(VLOOKUP(F304,'10. Lookups'!$A$3:$B$9,2,FALSE()),5)</f>
        <v>25</v>
      </c>
      <c r="Q304" s="49" t="n">
        <f aca="false">IFERROR(VLOOKUP(D304,'10. Lookups'!$D$3:$E$12,2,FALSE()),3)</f>
        <v>7</v>
      </c>
      <c r="R304" s="49" t="n">
        <f aca="false">IFERROR(VLOOKUP(E304,'10. Lookups'!$G$3:$H$8,2,FALSE()),5)</f>
        <v>15</v>
      </c>
      <c r="S304" s="49" t="n">
        <f aca="false">IFERROR(VLOOKUP(H304,'10. Lookups'!$J$3:$K$6,2,FALSE()),1)+IF(I304&gt;=75,5,IF(I304&gt;=50,3,IF(I304&gt;=25,2,IF(I304&gt;0,1,0))))+MIN(4,J304*2)</f>
        <v>10</v>
      </c>
      <c r="T304" s="49" t="n">
        <f aca="false">IF(K304&lt;=1,5,IF(K304&lt;=3,4,IF(K304&lt;=7,2,IF(K304&lt;=14,1,0))))+IFERROR(VLOOKUP(L304,'10. Lookups'!$M$3:$N$6,2,FALSE()),1)</f>
        <v>6</v>
      </c>
      <c r="U304" s="49" t="n">
        <f aca="false">IFERROR(VLOOKUP(N304,'10. Lookups'!$P$3:$Q$11,2,FALSE()),3)</f>
        <v>0</v>
      </c>
      <c r="V304" s="49" t="n">
        <f aca="false">IFERROR(VLOOKUP(O304,'10. Lookups'!$S$3:$T$7,2,FALSE()),2)</f>
        <v>2</v>
      </c>
      <c r="W304" s="49" t="n">
        <f aca="false">MIN(100,P304+Q304+R304+S304+T304+U304+V304)</f>
        <v>65</v>
      </c>
      <c r="X304" s="56" t="n">
        <f aca="false">W304</f>
        <v>65</v>
      </c>
      <c r="Y304" s="49" t="str">
        <f aca="false">IF(X304&gt;=75,"Hot",IF(X304&gt;=50,"Warm","Cold"))</f>
        <v>Warm</v>
      </c>
      <c r="Z304" s="49" t="str">
        <f aca="false">IF(Y304="Hot","Call within 5 min · senior agent · site-visit slot",IF(Y304="Warm","Call within 24h · WhatsApp drip · price sheet","Retargeting audience · email nurture · skip dial"))</f>
        <v>Call within 24h · WhatsApp drip · price sheet</v>
      </c>
    </row>
    <row r="305" customFormat="false" ht="15" hidden="false" customHeight="true" outlineLevel="0" collapsed="false">
      <c r="A305" s="52" t="str">
        <f aca="false">'3. Raw Leads'!A305</f>
        <v>L0304</v>
      </c>
      <c r="B305" s="52" t="str">
        <f aca="false">'3. Raw Leads'!C305</f>
        <v>Mahbuba Islam</v>
      </c>
      <c r="C305" s="52" t="str">
        <f aca="false">'3. Raw Leads'!D305</f>
        <v>01861968931</v>
      </c>
      <c r="D305" s="52" t="str">
        <f aca="false">'3. Raw Leads'!I305</f>
        <v>Bashundhara R/A</v>
      </c>
      <c r="E305" s="52" t="str">
        <f aca="false">'3. Raw Leads'!J305</f>
        <v>Aftab Garden Residence</v>
      </c>
      <c r="F305" s="52" t="str">
        <f aca="false">'3. Raw Leads'!K305</f>
        <v>Not disclosed</v>
      </c>
      <c r="G305" s="54" t="n">
        <f aca="false">'3. Raw Leads'!L305</f>
        <v>0</v>
      </c>
      <c r="H305" s="52" t="str">
        <f aca="false">'3. Raw Leads'!R305</f>
        <v>Partial (50–75%)</v>
      </c>
      <c r="I305" s="57" t="n">
        <f aca="false">'3. Raw Leads'!S305</f>
        <v>50</v>
      </c>
      <c r="J305" s="52" t="n">
        <f aca="false">'3. Raw Leads'!T305</f>
        <v>0</v>
      </c>
      <c r="K305" s="52" t="n">
        <f aca="false">'3. Raw Leads'!U305</f>
        <v>1</v>
      </c>
      <c r="L305" s="52" t="str">
        <f aca="false">'3. Raw Leads'!V305</f>
        <v>Read no reply</v>
      </c>
      <c r="M305" s="52" t="n">
        <f aca="false">'3. Raw Leads'!W305</f>
        <v>2</v>
      </c>
      <c r="N305" s="52" t="str">
        <f aca="false">'3. Raw Leads'!X305</f>
        <v>Not picked up</v>
      </c>
      <c r="O305" s="52" t="str">
        <f aca="false">'3. Raw Leads'!N305</f>
        <v>3–6 months</v>
      </c>
      <c r="P305" s="52" t="n">
        <f aca="false">IFERROR(VLOOKUP(F305,'10. Lookups'!$A$3:$B$9,2,FALSE()),5)</f>
        <v>5</v>
      </c>
      <c r="Q305" s="52" t="n">
        <f aca="false">IFERROR(VLOOKUP(D305,'10. Lookups'!$D$3:$E$12,2,FALSE()),3)</f>
        <v>15</v>
      </c>
      <c r="R305" s="52" t="n">
        <f aca="false">IFERROR(VLOOKUP(E305,'10. Lookups'!$G$3:$H$8,2,FALSE()),5)</f>
        <v>15</v>
      </c>
      <c r="S305" s="52" t="n">
        <f aca="false">IFERROR(VLOOKUP(H305,'10. Lookups'!$J$3:$K$6,2,FALSE()),1)+IF(I305&gt;=75,5,IF(I305&gt;=50,3,IF(I305&gt;=25,2,IF(I305&gt;0,1,0))))+MIN(4,J305*2)</f>
        <v>5</v>
      </c>
      <c r="T305" s="52" t="n">
        <f aca="false">IF(K305&lt;=1,5,IF(K305&lt;=3,4,IF(K305&lt;=7,2,IF(K305&lt;=14,1,0))))+IFERROR(VLOOKUP(L305,'10. Lookups'!$M$3:$N$6,2,FALSE()),1)</f>
        <v>8</v>
      </c>
      <c r="U305" s="52" t="n">
        <f aca="false">IFERROR(VLOOKUP(N305,'10. Lookups'!$P$3:$Q$11,2,FALSE()),3)</f>
        <v>3</v>
      </c>
      <c r="V305" s="52" t="n">
        <f aca="false">IFERROR(VLOOKUP(O305,'10. Lookups'!$S$3:$T$7,2,FALSE()),2)</f>
        <v>3</v>
      </c>
      <c r="W305" s="52" t="n">
        <f aca="false">MIN(100,P305+Q305+R305+S305+T305+U305+V305)</f>
        <v>54</v>
      </c>
      <c r="X305" s="58" t="n">
        <f aca="false">W305</f>
        <v>54</v>
      </c>
      <c r="Y305" s="52" t="str">
        <f aca="false">IF(X305&gt;=75,"Hot",IF(X305&gt;=50,"Warm","Cold"))</f>
        <v>Warm</v>
      </c>
      <c r="Z305" s="52" t="str">
        <f aca="false">IF(Y305="Hot","Call within 5 min · senior agent · site-visit slot",IF(Y305="Warm","Call within 24h · WhatsApp drip · price sheet","Retargeting audience · email nurture · skip dial"))</f>
        <v>Call within 24h · WhatsApp drip · price sheet</v>
      </c>
    </row>
    <row r="306" customFormat="false" ht="15" hidden="false" customHeight="true" outlineLevel="0" collapsed="false">
      <c r="A306" s="49" t="str">
        <f aca="false">'3. Raw Leads'!A306</f>
        <v>L0305</v>
      </c>
      <c r="B306" s="49" t="str">
        <f aca="false">'3. Raw Leads'!C306</f>
        <v>Sumaiya Mollah</v>
      </c>
      <c r="C306" s="49" t="str">
        <f aca="false">'3. Raw Leads'!D306</f>
        <v>01526065019</v>
      </c>
      <c r="D306" s="49" t="str">
        <f aca="false">'3. Raw Leads'!I306</f>
        <v>Uttara</v>
      </c>
      <c r="E306" s="49" t="str">
        <f aca="false">'3. Raw Leads'!J306</f>
        <v>Generic / Not Sure</v>
      </c>
      <c r="F306" s="49" t="str">
        <f aca="false">'3. Raw Leads'!K306</f>
        <v>Above 1.5Cr</v>
      </c>
      <c r="G306" s="51" t="n">
        <f aca="false">'3. Raw Leads'!L306</f>
        <v>20000000</v>
      </c>
      <c r="H306" s="49" t="str">
        <f aca="false">'3. Raw Leads'!R306</f>
        <v>Partial (50–75%)</v>
      </c>
      <c r="I306" s="55" t="n">
        <f aca="false">'3. Raw Leads'!S306</f>
        <v>100</v>
      </c>
      <c r="J306" s="49" t="n">
        <f aca="false">'3. Raw Leads'!T306</f>
        <v>2</v>
      </c>
      <c r="K306" s="49" t="n">
        <f aca="false">'3. Raw Leads'!U306</f>
        <v>1</v>
      </c>
      <c r="L306" s="49" t="str">
        <f aca="false">'3. Raw Leads'!V306</f>
        <v>No</v>
      </c>
      <c r="M306" s="49" t="n">
        <f aca="false">'3. Raw Leads'!W306</f>
        <v>1</v>
      </c>
      <c r="N306" s="49" t="str">
        <f aca="false">'3. Raw Leads'!X306</f>
        <v>Hot – callback scheduled</v>
      </c>
      <c r="O306" s="49" t="str">
        <f aca="false">'3. Raw Leads'!N306</f>
        <v>Just exploring</v>
      </c>
      <c r="P306" s="49" t="n">
        <f aca="false">IFERROR(VLOOKUP(F306,'10. Lookups'!$A$3:$B$9,2,FALSE()),5)</f>
        <v>15</v>
      </c>
      <c r="Q306" s="49" t="n">
        <f aca="false">IFERROR(VLOOKUP(D306,'10. Lookups'!$D$3:$E$12,2,FALSE()),3)</f>
        <v>15</v>
      </c>
      <c r="R306" s="49" t="n">
        <f aca="false">IFERROR(VLOOKUP(E306,'10. Lookups'!$G$3:$H$8,2,FALSE()),5)</f>
        <v>5</v>
      </c>
      <c r="S306" s="49" t="n">
        <f aca="false">IFERROR(VLOOKUP(H306,'10. Lookups'!$J$3:$K$6,2,FALSE()),1)+IF(I306&gt;=75,5,IF(I306&gt;=50,3,IF(I306&gt;=25,2,IF(I306&gt;0,1,0))))+MIN(4,J306*2)</f>
        <v>11</v>
      </c>
      <c r="T306" s="49" t="n">
        <f aca="false">IF(K306&lt;=1,5,IF(K306&lt;=3,4,IF(K306&lt;=7,2,IF(K306&lt;=14,1,0))))+IFERROR(VLOOKUP(L306,'10. Lookups'!$M$3:$N$6,2,FALSE()),1)</f>
        <v>6</v>
      </c>
      <c r="U306" s="49" t="n">
        <f aca="false">IFERROR(VLOOKUP(N306,'10. Lookups'!$P$3:$Q$11,2,FALSE()),3)</f>
        <v>13</v>
      </c>
      <c r="V306" s="49" t="n">
        <f aca="false">IFERROR(VLOOKUP(O306,'10. Lookups'!$S$3:$T$7,2,FALSE()),2)</f>
        <v>1</v>
      </c>
      <c r="W306" s="49" t="n">
        <f aca="false">MIN(100,P306+Q306+R306+S306+T306+U306+V306)</f>
        <v>66</v>
      </c>
      <c r="X306" s="56" t="n">
        <f aca="false">W306</f>
        <v>66</v>
      </c>
      <c r="Y306" s="49" t="str">
        <f aca="false">IF(X306&gt;=75,"Hot",IF(X306&gt;=50,"Warm","Cold"))</f>
        <v>Warm</v>
      </c>
      <c r="Z306" s="49" t="str">
        <f aca="false">IF(Y306="Hot","Call within 5 min · senior agent · site-visit slot",IF(Y306="Warm","Call within 24h · WhatsApp drip · price sheet","Retargeting audience · email nurture · skip dial"))</f>
        <v>Call within 24h · WhatsApp drip · price sheet</v>
      </c>
    </row>
    <row r="307" customFormat="false" ht="15" hidden="false" customHeight="true" outlineLevel="0" collapsed="false">
      <c r="A307" s="52" t="str">
        <f aca="false">'3. Raw Leads'!A307</f>
        <v>L0306</v>
      </c>
      <c r="B307" s="52" t="str">
        <f aca="false">'3. Raw Leads'!C307</f>
        <v>Sumaiya Islam</v>
      </c>
      <c r="C307" s="52" t="str">
        <f aca="false">'3. Raw Leads'!D307</f>
        <v>01509282066</v>
      </c>
      <c r="D307" s="52" t="str">
        <f aca="false">'3. Raw Leads'!I307</f>
        <v>Mirpur DOHS</v>
      </c>
      <c r="E307" s="52" t="str">
        <f aca="false">'3. Raw Leads'!J307</f>
        <v>Skyline Heights – Bashundhara</v>
      </c>
      <c r="F307" s="52" t="str">
        <f aca="false">'3. Raw Leads'!K307</f>
        <v>Under 60L</v>
      </c>
      <c r="G307" s="54" t="n">
        <f aca="false">'3. Raw Leads'!L307</f>
        <v>4499999</v>
      </c>
      <c r="H307" s="52" t="str">
        <f aca="false">'3. Raw Leads'!R307</f>
        <v>Full (all fields)</v>
      </c>
      <c r="I307" s="57" t="n">
        <f aca="false">'3. Raw Leads'!S307</f>
        <v>25</v>
      </c>
      <c r="J307" s="52" t="n">
        <f aca="false">'3. Raw Leads'!T307</f>
        <v>0</v>
      </c>
      <c r="K307" s="52" t="n">
        <f aca="false">'3. Raw Leads'!U307</f>
        <v>5</v>
      </c>
      <c r="L307" s="52" t="str">
        <f aca="false">'3. Raw Leads'!V307</f>
        <v>No</v>
      </c>
      <c r="M307" s="52" t="n">
        <f aca="false">'3. Raw Leads'!W307</f>
        <v>1</v>
      </c>
      <c r="N307" s="52" t="str">
        <f aca="false">'3. Raw Leads'!X307</f>
        <v>Interested – evaluating</v>
      </c>
      <c r="O307" s="52" t="str">
        <f aca="false">'3. Raw Leads'!N307</f>
        <v>1–3 months</v>
      </c>
      <c r="P307" s="52" t="n">
        <f aca="false">IFERROR(VLOOKUP(F307,'10. Lookups'!$A$3:$B$9,2,FALSE()),5)</f>
        <v>8</v>
      </c>
      <c r="Q307" s="52" t="n">
        <f aca="false">IFERROR(VLOOKUP(D307,'10. Lookups'!$D$3:$E$12,2,FALSE()),3)</f>
        <v>15</v>
      </c>
      <c r="R307" s="52" t="n">
        <f aca="false">IFERROR(VLOOKUP(E307,'10. Lookups'!$G$3:$H$8,2,FALSE()),5)</f>
        <v>15</v>
      </c>
      <c r="S307" s="52" t="n">
        <f aca="false">IFERROR(VLOOKUP(H307,'10. Lookups'!$J$3:$K$6,2,FALSE()),1)+IF(I307&gt;=75,5,IF(I307&gt;=50,3,IF(I307&gt;=25,2,IF(I307&gt;0,1,0))))+MIN(4,J307*2)</f>
        <v>8</v>
      </c>
      <c r="T307" s="52" t="n">
        <f aca="false">IF(K307&lt;=1,5,IF(K307&lt;=3,4,IF(K307&lt;=7,2,IF(K307&lt;=14,1,0))))+IFERROR(VLOOKUP(L307,'10. Lookups'!$M$3:$N$6,2,FALSE()),1)</f>
        <v>3</v>
      </c>
      <c r="U307" s="52" t="n">
        <f aca="false">IFERROR(VLOOKUP(N307,'10. Lookups'!$P$3:$Q$11,2,FALSE()),3)</f>
        <v>10</v>
      </c>
      <c r="V307" s="52" t="n">
        <f aca="false">IFERROR(VLOOKUP(O307,'10. Lookups'!$S$3:$T$7,2,FALSE()),2)</f>
        <v>4</v>
      </c>
      <c r="W307" s="52" t="n">
        <f aca="false">MIN(100,P307+Q307+R307+S307+T307+U307+V307)</f>
        <v>63</v>
      </c>
      <c r="X307" s="58" t="n">
        <f aca="false">W307</f>
        <v>63</v>
      </c>
      <c r="Y307" s="52" t="str">
        <f aca="false">IF(X307&gt;=75,"Hot",IF(X307&gt;=50,"Warm","Cold"))</f>
        <v>Warm</v>
      </c>
      <c r="Z307" s="52" t="str">
        <f aca="false">IF(Y307="Hot","Call within 5 min · senior agent · site-visit slot",IF(Y307="Warm","Call within 24h · WhatsApp drip · price sheet","Retargeting audience · email nurture · skip dial"))</f>
        <v>Call within 24h · WhatsApp drip · price sheet</v>
      </c>
    </row>
    <row r="308" customFormat="false" ht="15" hidden="false" customHeight="true" outlineLevel="0" collapsed="false">
      <c r="A308" s="49" t="str">
        <f aca="false">'3. Raw Leads'!A308</f>
        <v>L0307</v>
      </c>
      <c r="B308" s="49" t="str">
        <f aca="false">'3. Raw Leads'!C308</f>
        <v>Mizan Mahmud</v>
      </c>
      <c r="C308" s="49" t="str">
        <f aca="false">'3. Raw Leads'!D308</f>
        <v>01356620563</v>
      </c>
      <c r="D308" s="49" t="str">
        <f aca="false">'3. Raw Leads'!I308</f>
        <v>Badda</v>
      </c>
      <c r="E308" s="49" t="str">
        <f aca="false">'3. Raw Leads'!J308</f>
        <v>Banasree Bay</v>
      </c>
      <c r="F308" s="49" t="str">
        <f aca="false">'3. Raw Leads'!K308</f>
        <v>80L–1Cr</v>
      </c>
      <c r="G308" s="51" t="n">
        <f aca="false">'3. Raw Leads'!L308</f>
        <v>8999999</v>
      </c>
      <c r="H308" s="49" t="str">
        <f aca="false">'3. Raw Leads'!R308</f>
        <v>Most (≥75%)</v>
      </c>
      <c r="I308" s="55" t="n">
        <f aca="false">'3. Raw Leads'!S308</f>
        <v>0</v>
      </c>
      <c r="J308" s="49" t="n">
        <f aca="false">'3. Raw Leads'!T308</f>
        <v>0</v>
      </c>
      <c r="K308" s="49" t="n">
        <f aca="false">'3. Raw Leads'!U308</f>
        <v>3</v>
      </c>
      <c r="L308" s="49" t="str">
        <f aca="false">'3. Raw Leads'!V308</f>
        <v>No</v>
      </c>
      <c r="M308" s="49" t="n">
        <f aca="false">'3. Raw Leads'!W308</f>
        <v>4</v>
      </c>
      <c r="N308" s="49" t="str">
        <f aca="false">'3. Raw Leads'!X308</f>
        <v>Not interested</v>
      </c>
      <c r="O308" s="49" t="str">
        <f aca="false">'3. Raw Leads'!N308</f>
        <v>Just exploring</v>
      </c>
      <c r="P308" s="49" t="n">
        <f aca="false">IFERROR(VLOOKUP(F308,'10. Lookups'!$A$3:$B$9,2,FALSE()),5)</f>
        <v>22</v>
      </c>
      <c r="Q308" s="49" t="n">
        <f aca="false">IFERROR(VLOOKUP(D308,'10. Lookups'!$D$3:$E$12,2,FALSE()),3)</f>
        <v>7</v>
      </c>
      <c r="R308" s="49" t="n">
        <f aca="false">IFERROR(VLOOKUP(E308,'10. Lookups'!$G$3:$H$8,2,FALSE()),5)</f>
        <v>15</v>
      </c>
      <c r="S308" s="49" t="n">
        <f aca="false">IFERROR(VLOOKUP(H308,'10. Lookups'!$J$3:$K$6,2,FALSE()),1)+IF(I308&gt;=75,5,IF(I308&gt;=50,3,IF(I308&gt;=25,2,IF(I308&gt;0,1,0))))+MIN(4,J308*2)</f>
        <v>4</v>
      </c>
      <c r="T308" s="49" t="n">
        <f aca="false">IF(K308&lt;=1,5,IF(K308&lt;=3,4,IF(K308&lt;=7,2,IF(K308&lt;=14,1,0))))+IFERROR(VLOOKUP(L308,'10. Lookups'!$M$3:$N$6,2,FALSE()),1)</f>
        <v>5</v>
      </c>
      <c r="U308" s="49" t="n">
        <f aca="false">IFERROR(VLOOKUP(N308,'10. Lookups'!$P$3:$Q$11,2,FALSE()),3)</f>
        <v>1</v>
      </c>
      <c r="V308" s="49" t="n">
        <f aca="false">IFERROR(VLOOKUP(O308,'10. Lookups'!$S$3:$T$7,2,FALSE()),2)</f>
        <v>1</v>
      </c>
      <c r="W308" s="49" t="n">
        <f aca="false">MIN(100,P308+Q308+R308+S308+T308+U308+V308)</f>
        <v>55</v>
      </c>
      <c r="X308" s="56" t="n">
        <f aca="false">W308</f>
        <v>55</v>
      </c>
      <c r="Y308" s="49" t="str">
        <f aca="false">IF(X308&gt;=75,"Hot",IF(X308&gt;=50,"Warm","Cold"))</f>
        <v>Warm</v>
      </c>
      <c r="Z308" s="49" t="str">
        <f aca="false">IF(Y308="Hot","Call within 5 min · senior agent · site-visit slot",IF(Y308="Warm","Call within 24h · WhatsApp drip · price sheet","Retargeting audience · email nurture · skip dial"))</f>
        <v>Call within 24h · WhatsApp drip · price sheet</v>
      </c>
    </row>
    <row r="309" customFormat="false" ht="15" hidden="false" customHeight="true" outlineLevel="0" collapsed="false">
      <c r="A309" s="52" t="str">
        <f aca="false">'3. Raw Leads'!A309</f>
        <v>L0308</v>
      </c>
      <c r="B309" s="52" t="str">
        <f aca="false">'3. Raw Leads'!C309</f>
        <v>Rumman Bhuiyan</v>
      </c>
      <c r="C309" s="52" t="str">
        <f aca="false">'3. Raw Leads'!D309</f>
        <v>01754683565</v>
      </c>
      <c r="D309" s="52" t="str">
        <f aca="false">'3. Raw Leads'!I309</f>
        <v>Bashundhara R/A</v>
      </c>
      <c r="E309" s="52" t="str">
        <f aca="false">'3. Raw Leads'!J309</f>
        <v>Uttara Greenview</v>
      </c>
      <c r="F309" s="52" t="str">
        <f aca="false">'3. Raw Leads'!K309</f>
        <v>60L–80L</v>
      </c>
      <c r="G309" s="54" t="n">
        <f aca="false">'3. Raw Leads'!L309</f>
        <v>6999999</v>
      </c>
      <c r="H309" s="52" t="str">
        <f aca="false">'3. Raw Leads'!R309</f>
        <v>Full (all fields)</v>
      </c>
      <c r="I309" s="57" t="n">
        <f aca="false">'3. Raw Leads'!S309</f>
        <v>100</v>
      </c>
      <c r="J309" s="52" t="n">
        <f aca="false">'3. Raw Leads'!T309</f>
        <v>1</v>
      </c>
      <c r="K309" s="52" t="n">
        <f aca="false">'3. Raw Leads'!U309</f>
        <v>2</v>
      </c>
      <c r="L309" s="52" t="str">
        <f aca="false">'3. Raw Leads'!V309</f>
        <v>No</v>
      </c>
      <c r="M309" s="52" t="n">
        <f aca="false">'3. Raw Leads'!W309</f>
        <v>1</v>
      </c>
      <c r="N309" s="52" t="str">
        <f aca="false">'3. Raw Leads'!X309</f>
        <v>Needs info – follow up</v>
      </c>
      <c r="O309" s="52" t="str">
        <f aca="false">'3. Raw Leads'!N309</f>
        <v>Just exploring</v>
      </c>
      <c r="P309" s="52" t="n">
        <f aca="false">IFERROR(VLOOKUP(F309,'10. Lookups'!$A$3:$B$9,2,FALSE()),5)</f>
        <v>18</v>
      </c>
      <c r="Q309" s="52" t="n">
        <f aca="false">IFERROR(VLOOKUP(D309,'10. Lookups'!$D$3:$E$12,2,FALSE()),3)</f>
        <v>15</v>
      </c>
      <c r="R309" s="52" t="n">
        <f aca="false">IFERROR(VLOOKUP(E309,'10. Lookups'!$G$3:$H$8,2,FALSE()),5)</f>
        <v>15</v>
      </c>
      <c r="S309" s="52" t="n">
        <f aca="false">IFERROR(VLOOKUP(H309,'10. Lookups'!$J$3:$K$6,2,FALSE()),1)+IF(I309&gt;=75,5,IF(I309&gt;=50,3,IF(I309&gt;=25,2,IF(I309&gt;0,1,0))))+MIN(4,J309*2)</f>
        <v>13</v>
      </c>
      <c r="T309" s="52" t="n">
        <f aca="false">IF(K309&lt;=1,5,IF(K309&lt;=3,4,IF(K309&lt;=7,2,IF(K309&lt;=14,1,0))))+IFERROR(VLOOKUP(L309,'10. Lookups'!$M$3:$N$6,2,FALSE()),1)</f>
        <v>5</v>
      </c>
      <c r="U309" s="52" t="n">
        <f aca="false">IFERROR(VLOOKUP(N309,'10. Lookups'!$P$3:$Q$11,2,FALSE()),3)</f>
        <v>7</v>
      </c>
      <c r="V309" s="52" t="n">
        <f aca="false">IFERROR(VLOOKUP(O309,'10. Lookups'!$S$3:$T$7,2,FALSE()),2)</f>
        <v>1</v>
      </c>
      <c r="W309" s="52" t="n">
        <f aca="false">MIN(100,P309+Q309+R309+S309+T309+U309+V309)</f>
        <v>74</v>
      </c>
      <c r="X309" s="58" t="n">
        <f aca="false">W309</f>
        <v>74</v>
      </c>
      <c r="Y309" s="52" t="str">
        <f aca="false">IF(X309&gt;=75,"Hot",IF(X309&gt;=50,"Warm","Cold"))</f>
        <v>Warm</v>
      </c>
      <c r="Z309" s="52" t="str">
        <f aca="false">IF(Y309="Hot","Call within 5 min · senior agent · site-visit slot",IF(Y309="Warm","Call within 24h · WhatsApp drip · price sheet","Retargeting audience · email nurture · skip dial"))</f>
        <v>Call within 24h · WhatsApp drip · price sheet</v>
      </c>
    </row>
    <row r="310" customFormat="false" ht="15" hidden="false" customHeight="true" outlineLevel="0" collapsed="false">
      <c r="A310" s="49" t="str">
        <f aca="false">'3. Raw Leads'!A310</f>
        <v>L0309</v>
      </c>
      <c r="B310" s="49" t="str">
        <f aca="false">'3. Raw Leads'!C310</f>
        <v>Tausif Mondol</v>
      </c>
      <c r="C310" s="49" t="str">
        <f aca="false">'3. Raw Leads'!D310</f>
        <v>01489857254</v>
      </c>
      <c r="D310" s="49" t="str">
        <f aca="false">'3. Raw Leads'!I310</f>
        <v>Bashundhara R/A</v>
      </c>
      <c r="E310" s="49" t="str">
        <f aca="false">'3. Raw Leads'!J310</f>
        <v>Skyline Heights – Bashundhara</v>
      </c>
      <c r="F310" s="49" t="str">
        <f aca="false">'3. Raw Leads'!K310</f>
        <v>1.25Cr–1.5Cr</v>
      </c>
      <c r="G310" s="51" t="n">
        <f aca="false">'3. Raw Leads'!L310</f>
        <v>13750000</v>
      </c>
      <c r="H310" s="49" t="str">
        <f aca="false">'3. Raw Leads'!R310</f>
        <v>Minimal (&lt;50%)</v>
      </c>
      <c r="I310" s="55" t="n">
        <f aca="false">'3. Raw Leads'!S310</f>
        <v>0</v>
      </c>
      <c r="J310" s="49" t="n">
        <f aca="false">'3. Raw Leads'!T310</f>
        <v>1</v>
      </c>
      <c r="K310" s="49" t="n">
        <f aca="false">'3. Raw Leads'!U310</f>
        <v>7</v>
      </c>
      <c r="L310" s="49" t="str">
        <f aca="false">'3. Raw Leads'!V310</f>
        <v>No</v>
      </c>
      <c r="M310" s="49" t="n">
        <f aca="false">'3. Raw Leads'!W310</f>
        <v>3</v>
      </c>
      <c r="N310" s="49" t="str">
        <f aca="false">'3. Raw Leads'!X310</f>
        <v>Wrong number</v>
      </c>
      <c r="O310" s="49" t="str">
        <f aca="false">'3. Raw Leads'!N310</f>
        <v>6–12 months</v>
      </c>
      <c r="P310" s="49" t="n">
        <f aca="false">IFERROR(VLOOKUP(F310,'10. Lookups'!$A$3:$B$9,2,FALSE()),5)</f>
        <v>23</v>
      </c>
      <c r="Q310" s="49" t="n">
        <f aca="false">IFERROR(VLOOKUP(D310,'10. Lookups'!$D$3:$E$12,2,FALSE()),3)</f>
        <v>15</v>
      </c>
      <c r="R310" s="49" t="n">
        <f aca="false">IFERROR(VLOOKUP(E310,'10. Lookups'!$G$3:$H$8,2,FALSE()),5)</f>
        <v>15</v>
      </c>
      <c r="S310" s="49" t="n">
        <f aca="false">IFERROR(VLOOKUP(H310,'10. Lookups'!$J$3:$K$6,2,FALSE()),1)+IF(I310&gt;=75,5,IF(I310&gt;=50,3,IF(I310&gt;=25,2,IF(I310&gt;0,1,0))))+MIN(4,J310*2)</f>
        <v>3</v>
      </c>
      <c r="T310" s="49" t="n">
        <f aca="false">IF(K310&lt;=1,5,IF(K310&lt;=3,4,IF(K310&lt;=7,2,IF(K310&lt;=14,1,0))))+IFERROR(VLOOKUP(L310,'10. Lookups'!$M$3:$N$6,2,FALSE()),1)</f>
        <v>3</v>
      </c>
      <c r="U310" s="49" t="n">
        <f aca="false">IFERROR(VLOOKUP(N310,'10. Lookups'!$P$3:$Q$11,2,FALSE()),3)</f>
        <v>0</v>
      </c>
      <c r="V310" s="49" t="n">
        <f aca="false">IFERROR(VLOOKUP(O310,'10. Lookups'!$S$3:$T$7,2,FALSE()),2)</f>
        <v>2</v>
      </c>
      <c r="W310" s="49" t="n">
        <f aca="false">MIN(100,P310+Q310+R310+S310+T310+U310+V310)</f>
        <v>61</v>
      </c>
      <c r="X310" s="56" t="n">
        <f aca="false">W310</f>
        <v>61</v>
      </c>
      <c r="Y310" s="49" t="str">
        <f aca="false">IF(X310&gt;=75,"Hot",IF(X310&gt;=50,"Warm","Cold"))</f>
        <v>Warm</v>
      </c>
      <c r="Z310" s="49" t="str">
        <f aca="false">IF(Y310="Hot","Call within 5 min · senior agent · site-visit slot",IF(Y310="Warm","Call within 24h · WhatsApp drip · price sheet","Retargeting audience · email nurture · skip dial"))</f>
        <v>Call within 24h · WhatsApp drip · price sheet</v>
      </c>
    </row>
    <row r="311" customFormat="false" ht="15" hidden="false" customHeight="true" outlineLevel="0" collapsed="false">
      <c r="A311" s="52" t="str">
        <f aca="false">'3. Raw Leads'!A311</f>
        <v>L0310</v>
      </c>
      <c r="B311" s="52" t="str">
        <f aca="false">'3. Raw Leads'!C311</f>
        <v>Tausif Siddique</v>
      </c>
      <c r="C311" s="52" t="str">
        <f aca="false">'3. Raw Leads'!D311</f>
        <v>01995511274</v>
      </c>
      <c r="D311" s="52" t="str">
        <f aca="false">'3. Raw Leads'!I311</f>
        <v>Aftab Nagar</v>
      </c>
      <c r="E311" s="52" t="str">
        <f aca="false">'3. Raw Leads'!J311</f>
        <v>Uttara Greenview</v>
      </c>
      <c r="F311" s="52" t="str">
        <f aca="false">'3. Raw Leads'!K311</f>
        <v>Not disclosed</v>
      </c>
      <c r="G311" s="54" t="n">
        <f aca="false">'3. Raw Leads'!L311</f>
        <v>0</v>
      </c>
      <c r="H311" s="52" t="str">
        <f aca="false">'3. Raw Leads'!R311</f>
        <v>Partial (50–75%)</v>
      </c>
      <c r="I311" s="57" t="n">
        <f aca="false">'3. Raw Leads'!S311</f>
        <v>75</v>
      </c>
      <c r="J311" s="52" t="n">
        <f aca="false">'3. Raw Leads'!T311</f>
        <v>2</v>
      </c>
      <c r="K311" s="52" t="n">
        <f aca="false">'3. Raw Leads'!U311</f>
        <v>2</v>
      </c>
      <c r="L311" s="52" t="str">
        <f aca="false">'3. Raw Leads'!V311</f>
        <v>Read no reply</v>
      </c>
      <c r="M311" s="52" t="n">
        <f aca="false">'3. Raw Leads'!W311</f>
        <v>1</v>
      </c>
      <c r="N311" s="52" t="str">
        <f aca="false">'3. Raw Leads'!X311</f>
        <v>Interested – evaluating</v>
      </c>
      <c r="O311" s="52" t="str">
        <f aca="false">'3. Raw Leads'!N311</f>
        <v>Just exploring</v>
      </c>
      <c r="P311" s="52" t="n">
        <f aca="false">IFERROR(VLOOKUP(F311,'10. Lookups'!$A$3:$B$9,2,FALSE()),5)</f>
        <v>5</v>
      </c>
      <c r="Q311" s="52" t="n">
        <f aca="false">IFERROR(VLOOKUP(D311,'10. Lookups'!$D$3:$E$12,2,FALSE()),3)</f>
        <v>15</v>
      </c>
      <c r="R311" s="52" t="n">
        <f aca="false">IFERROR(VLOOKUP(E311,'10. Lookups'!$G$3:$H$8,2,FALSE()),5)</f>
        <v>15</v>
      </c>
      <c r="S311" s="52" t="n">
        <f aca="false">IFERROR(VLOOKUP(H311,'10. Lookups'!$J$3:$K$6,2,FALSE()),1)+IF(I311&gt;=75,5,IF(I311&gt;=50,3,IF(I311&gt;=25,2,IF(I311&gt;0,1,0))))+MIN(4,J311*2)</f>
        <v>11</v>
      </c>
      <c r="T311" s="52" t="n">
        <f aca="false">IF(K311&lt;=1,5,IF(K311&lt;=3,4,IF(K311&lt;=7,2,IF(K311&lt;=14,1,0))))+IFERROR(VLOOKUP(L311,'10. Lookups'!$M$3:$N$6,2,FALSE()),1)</f>
        <v>7</v>
      </c>
      <c r="U311" s="52" t="n">
        <f aca="false">IFERROR(VLOOKUP(N311,'10. Lookups'!$P$3:$Q$11,2,FALSE()),3)</f>
        <v>10</v>
      </c>
      <c r="V311" s="52" t="n">
        <f aca="false">IFERROR(VLOOKUP(O311,'10. Lookups'!$S$3:$T$7,2,FALSE()),2)</f>
        <v>1</v>
      </c>
      <c r="W311" s="52" t="n">
        <f aca="false">MIN(100,P311+Q311+R311+S311+T311+U311+V311)</f>
        <v>64</v>
      </c>
      <c r="X311" s="58" t="n">
        <f aca="false">W311</f>
        <v>64</v>
      </c>
      <c r="Y311" s="52" t="str">
        <f aca="false">IF(X311&gt;=75,"Hot",IF(X311&gt;=50,"Warm","Cold"))</f>
        <v>Warm</v>
      </c>
      <c r="Z311" s="52" t="str">
        <f aca="false">IF(Y311="Hot","Call within 5 min · senior agent · site-visit slot",IF(Y311="Warm","Call within 24h · WhatsApp drip · price sheet","Retargeting audience · email nurture · skip dial"))</f>
        <v>Call within 24h · WhatsApp drip · price sheet</v>
      </c>
    </row>
    <row r="312" customFormat="false" ht="15" hidden="false" customHeight="true" outlineLevel="0" collapsed="false">
      <c r="A312" s="49" t="str">
        <f aca="false">'3. Raw Leads'!A312</f>
        <v>L0311</v>
      </c>
      <c r="B312" s="49" t="str">
        <f aca="false">'3. Raw Leads'!C312</f>
        <v>Rashed Islam</v>
      </c>
      <c r="C312" s="49" t="str">
        <f aca="false">'3. Raw Leads'!D312</f>
        <v>01403802146</v>
      </c>
      <c r="D312" s="49" t="str">
        <f aca="false">'3. Raw Leads'!I312</f>
        <v>Outside Dhaka</v>
      </c>
      <c r="E312" s="49" t="str">
        <f aca="false">'3. Raw Leads'!J312</f>
        <v>Mirpur DOHS Premier</v>
      </c>
      <c r="F312" s="49" t="str">
        <f aca="false">'3. Raw Leads'!K312</f>
        <v>Not disclosed</v>
      </c>
      <c r="G312" s="51" t="n">
        <f aca="false">'3. Raw Leads'!L312</f>
        <v>0</v>
      </c>
      <c r="H312" s="49" t="str">
        <f aca="false">'3. Raw Leads'!R312</f>
        <v>Most (≥75%)</v>
      </c>
      <c r="I312" s="55" t="n">
        <f aca="false">'3. Raw Leads'!S312</f>
        <v>0</v>
      </c>
      <c r="J312" s="49" t="n">
        <f aca="false">'3. Raw Leads'!T312</f>
        <v>0</v>
      </c>
      <c r="K312" s="49" t="n">
        <f aca="false">'3. Raw Leads'!U312</f>
        <v>1</v>
      </c>
      <c r="L312" s="49" t="str">
        <f aca="false">'3. Raw Leads'!V312</f>
        <v>Read no reply</v>
      </c>
      <c r="M312" s="49" t="n">
        <f aca="false">'3. Raw Leads'!W312</f>
        <v>4</v>
      </c>
      <c r="N312" s="49" t="str">
        <f aca="false">'3. Raw Leads'!X312</f>
        <v>Already purchased elsewhere</v>
      </c>
      <c r="O312" s="49" t="str">
        <f aca="false">'3. Raw Leads'!N312</f>
        <v>3–6 months</v>
      </c>
      <c r="P312" s="49" t="n">
        <f aca="false">IFERROR(VLOOKUP(F312,'10. Lookups'!$A$3:$B$9,2,FALSE()),5)</f>
        <v>5</v>
      </c>
      <c r="Q312" s="49" t="n">
        <f aca="false">IFERROR(VLOOKUP(D312,'10. Lookups'!$D$3:$E$12,2,FALSE()),3)</f>
        <v>3</v>
      </c>
      <c r="R312" s="49" t="n">
        <f aca="false">IFERROR(VLOOKUP(E312,'10. Lookups'!$G$3:$H$8,2,FALSE()),5)</f>
        <v>15</v>
      </c>
      <c r="S312" s="49" t="n">
        <f aca="false">IFERROR(VLOOKUP(H312,'10. Lookups'!$J$3:$K$6,2,FALSE()),1)+IF(I312&gt;=75,5,IF(I312&gt;=50,3,IF(I312&gt;=25,2,IF(I312&gt;0,1,0))))+MIN(4,J312*2)</f>
        <v>4</v>
      </c>
      <c r="T312" s="49" t="n">
        <f aca="false">IF(K312&lt;=1,5,IF(K312&lt;=3,4,IF(K312&lt;=7,2,IF(K312&lt;=14,1,0))))+IFERROR(VLOOKUP(L312,'10. Lookups'!$M$3:$N$6,2,FALSE()),1)</f>
        <v>8</v>
      </c>
      <c r="U312" s="49" t="n">
        <f aca="false">IFERROR(VLOOKUP(N312,'10. Lookups'!$P$3:$Q$11,2,FALSE()),3)</f>
        <v>0</v>
      </c>
      <c r="V312" s="49" t="n">
        <f aca="false">IFERROR(VLOOKUP(O312,'10. Lookups'!$S$3:$T$7,2,FALSE()),2)</f>
        <v>3</v>
      </c>
      <c r="W312" s="49" t="n">
        <f aca="false">MIN(100,P312+Q312+R312+S312+T312+U312+V312)</f>
        <v>38</v>
      </c>
      <c r="X312" s="56" t="n">
        <f aca="false">W312</f>
        <v>38</v>
      </c>
      <c r="Y312" s="49" t="str">
        <f aca="false">IF(X312&gt;=75,"Hot",IF(X312&gt;=50,"Warm","Cold"))</f>
        <v>Cold</v>
      </c>
      <c r="Z312" s="49" t="str">
        <f aca="false">IF(Y312="Hot","Call within 5 min · senior agent · site-visit slot",IF(Y312="Warm","Call within 24h · WhatsApp drip · price sheet","Retargeting audience · email nurture · skip dial"))</f>
        <v>Retargeting audience · email nurture · skip dial</v>
      </c>
    </row>
    <row r="313" customFormat="false" ht="15" hidden="false" customHeight="true" outlineLevel="0" collapsed="false">
      <c r="A313" s="52" t="str">
        <f aca="false">'3. Raw Leads'!A313</f>
        <v>L0312</v>
      </c>
      <c r="B313" s="52" t="str">
        <f aca="false">'3. Raw Leads'!C313</f>
        <v>Asif Talukder</v>
      </c>
      <c r="C313" s="52" t="str">
        <f aca="false">'3. Raw Leads'!D313</f>
        <v>01970827235</v>
      </c>
      <c r="D313" s="52" t="str">
        <f aca="false">'3. Raw Leads'!I313</f>
        <v>Banasree</v>
      </c>
      <c r="E313" s="52" t="str">
        <f aca="false">'3. Raw Leads'!J313</f>
        <v>Mirpur DOHS Premier</v>
      </c>
      <c r="F313" s="52" t="str">
        <f aca="false">'3. Raw Leads'!K313</f>
        <v>80L–1Cr</v>
      </c>
      <c r="G313" s="54" t="n">
        <f aca="false">'3. Raw Leads'!L313</f>
        <v>8999999</v>
      </c>
      <c r="H313" s="52" t="str">
        <f aca="false">'3. Raw Leads'!R313</f>
        <v>Most (≥75%)</v>
      </c>
      <c r="I313" s="57" t="n">
        <f aca="false">'3. Raw Leads'!S313</f>
        <v>25</v>
      </c>
      <c r="J313" s="52" t="n">
        <f aca="false">'3. Raw Leads'!T313</f>
        <v>0</v>
      </c>
      <c r="K313" s="52" t="n">
        <f aca="false">'3. Raw Leads'!U313</f>
        <v>1</v>
      </c>
      <c r="L313" s="52" t="str">
        <f aca="false">'3. Raw Leads'!V313</f>
        <v>No</v>
      </c>
      <c r="M313" s="52" t="n">
        <f aca="false">'3. Raw Leads'!W313</f>
        <v>1</v>
      </c>
      <c r="N313" s="52" t="str">
        <f aca="false">'3. Raw Leads'!X313</f>
        <v>Wrong number</v>
      </c>
      <c r="O313" s="52" t="str">
        <f aca="false">'3. Raw Leads'!N313</f>
        <v>1–3 months</v>
      </c>
      <c r="P313" s="52" t="n">
        <f aca="false">IFERROR(VLOOKUP(F313,'10. Lookups'!$A$3:$B$9,2,FALSE()),5)</f>
        <v>22</v>
      </c>
      <c r="Q313" s="52" t="n">
        <f aca="false">IFERROR(VLOOKUP(D313,'10. Lookups'!$D$3:$E$12,2,FALSE()),3)</f>
        <v>15</v>
      </c>
      <c r="R313" s="52" t="n">
        <f aca="false">IFERROR(VLOOKUP(E313,'10. Lookups'!$G$3:$H$8,2,FALSE()),5)</f>
        <v>15</v>
      </c>
      <c r="S313" s="52" t="n">
        <f aca="false">IFERROR(VLOOKUP(H313,'10. Lookups'!$J$3:$K$6,2,FALSE()),1)+IF(I313&gt;=75,5,IF(I313&gt;=50,3,IF(I313&gt;=25,2,IF(I313&gt;0,1,0))))+MIN(4,J313*2)</f>
        <v>6</v>
      </c>
      <c r="T313" s="52" t="n">
        <f aca="false">IF(K313&lt;=1,5,IF(K313&lt;=3,4,IF(K313&lt;=7,2,IF(K313&lt;=14,1,0))))+IFERROR(VLOOKUP(L313,'10. Lookups'!$M$3:$N$6,2,FALSE()),1)</f>
        <v>6</v>
      </c>
      <c r="U313" s="52" t="n">
        <f aca="false">IFERROR(VLOOKUP(N313,'10. Lookups'!$P$3:$Q$11,2,FALSE()),3)</f>
        <v>0</v>
      </c>
      <c r="V313" s="52" t="n">
        <f aca="false">IFERROR(VLOOKUP(O313,'10. Lookups'!$S$3:$T$7,2,FALSE()),2)</f>
        <v>4</v>
      </c>
      <c r="W313" s="52" t="n">
        <f aca="false">MIN(100,P313+Q313+R313+S313+T313+U313+V313)</f>
        <v>68</v>
      </c>
      <c r="X313" s="58" t="n">
        <f aca="false">W313</f>
        <v>68</v>
      </c>
      <c r="Y313" s="52" t="str">
        <f aca="false">IF(X313&gt;=75,"Hot",IF(X313&gt;=50,"Warm","Cold"))</f>
        <v>Warm</v>
      </c>
      <c r="Z313" s="52" t="str">
        <f aca="false">IF(Y313="Hot","Call within 5 min · senior agent · site-visit slot",IF(Y313="Warm","Call within 24h · WhatsApp drip · price sheet","Retargeting audience · email nurture · skip dial"))</f>
        <v>Call within 24h · WhatsApp drip · price sheet</v>
      </c>
    </row>
    <row r="314" customFormat="false" ht="15" hidden="false" customHeight="true" outlineLevel="0" collapsed="false">
      <c r="A314" s="49" t="str">
        <f aca="false">'3. Raw Leads'!A314</f>
        <v>L0313</v>
      </c>
      <c r="B314" s="49" t="str">
        <f aca="false">'3. Raw Leads'!C314</f>
        <v>Imran Mollah</v>
      </c>
      <c r="C314" s="49" t="str">
        <f aca="false">'3. Raw Leads'!D314</f>
        <v>01601654235</v>
      </c>
      <c r="D314" s="49" t="str">
        <f aca="false">'3. Raw Leads'!I314</f>
        <v>Mohammadpur</v>
      </c>
      <c r="E314" s="49" t="str">
        <f aca="false">'3. Raw Leads'!J314</f>
        <v>Aftab Garden Residence</v>
      </c>
      <c r="F314" s="49" t="str">
        <f aca="false">'3. Raw Leads'!K314</f>
        <v>Not disclosed</v>
      </c>
      <c r="G314" s="51" t="n">
        <f aca="false">'3. Raw Leads'!L314</f>
        <v>0</v>
      </c>
      <c r="H314" s="49" t="str">
        <f aca="false">'3. Raw Leads'!R314</f>
        <v>Full (all fields)</v>
      </c>
      <c r="I314" s="55" t="n">
        <f aca="false">'3. Raw Leads'!S314</f>
        <v>0</v>
      </c>
      <c r="J314" s="49" t="n">
        <f aca="false">'3. Raw Leads'!T314</f>
        <v>2</v>
      </c>
      <c r="K314" s="49" t="n">
        <f aca="false">'3. Raw Leads'!U314</f>
        <v>1</v>
      </c>
      <c r="L314" s="49" t="str">
        <f aca="false">'3. Raw Leads'!V314</f>
        <v>Read no reply</v>
      </c>
      <c r="M314" s="49" t="n">
        <f aca="false">'3. Raw Leads'!W314</f>
        <v>1</v>
      </c>
      <c r="N314" s="49" t="str">
        <f aca="false">'3. Raw Leads'!X314</f>
        <v>Not interested</v>
      </c>
      <c r="O314" s="49" t="str">
        <f aca="false">'3. Raw Leads'!N314</f>
        <v>Just exploring</v>
      </c>
      <c r="P314" s="49" t="n">
        <f aca="false">IFERROR(VLOOKUP(F314,'10. Lookups'!$A$3:$B$9,2,FALSE()),5)</f>
        <v>5</v>
      </c>
      <c r="Q314" s="49" t="n">
        <f aca="false">IFERROR(VLOOKUP(D314,'10. Lookups'!$D$3:$E$12,2,FALSE()),3)</f>
        <v>8</v>
      </c>
      <c r="R314" s="49" t="n">
        <f aca="false">IFERROR(VLOOKUP(E314,'10. Lookups'!$G$3:$H$8,2,FALSE()),5)</f>
        <v>15</v>
      </c>
      <c r="S314" s="49" t="n">
        <f aca="false">IFERROR(VLOOKUP(H314,'10. Lookups'!$J$3:$K$6,2,FALSE()),1)+IF(I314&gt;=75,5,IF(I314&gt;=50,3,IF(I314&gt;=25,2,IF(I314&gt;0,1,0))))+MIN(4,J314*2)</f>
        <v>10</v>
      </c>
      <c r="T314" s="49" t="n">
        <f aca="false">IF(K314&lt;=1,5,IF(K314&lt;=3,4,IF(K314&lt;=7,2,IF(K314&lt;=14,1,0))))+IFERROR(VLOOKUP(L314,'10. Lookups'!$M$3:$N$6,2,FALSE()),1)</f>
        <v>8</v>
      </c>
      <c r="U314" s="49" t="n">
        <f aca="false">IFERROR(VLOOKUP(N314,'10. Lookups'!$P$3:$Q$11,2,FALSE()),3)</f>
        <v>1</v>
      </c>
      <c r="V314" s="49" t="n">
        <f aca="false">IFERROR(VLOOKUP(O314,'10. Lookups'!$S$3:$T$7,2,FALSE()),2)</f>
        <v>1</v>
      </c>
      <c r="W314" s="49" t="n">
        <f aca="false">MIN(100,P314+Q314+R314+S314+T314+U314+V314)</f>
        <v>48</v>
      </c>
      <c r="X314" s="56" t="n">
        <f aca="false">W314</f>
        <v>48</v>
      </c>
      <c r="Y314" s="49" t="str">
        <f aca="false">IF(X314&gt;=75,"Hot",IF(X314&gt;=50,"Warm","Cold"))</f>
        <v>Cold</v>
      </c>
      <c r="Z314" s="49" t="str">
        <f aca="false">IF(Y314="Hot","Call within 5 min · senior agent · site-visit slot",IF(Y314="Warm","Call within 24h · WhatsApp drip · price sheet","Retargeting audience · email nurture · skip dial"))</f>
        <v>Retargeting audience · email nurture · skip dial</v>
      </c>
    </row>
    <row r="315" customFormat="false" ht="15" hidden="false" customHeight="true" outlineLevel="0" collapsed="false">
      <c r="A315" s="52" t="str">
        <f aca="false">'3. Raw Leads'!A315</f>
        <v>L0314</v>
      </c>
      <c r="B315" s="52" t="str">
        <f aca="false">'3. Raw Leads'!C315</f>
        <v>Mehedi Akhtar</v>
      </c>
      <c r="C315" s="52" t="str">
        <f aca="false">'3. Raw Leads'!D315</f>
        <v>01351648072</v>
      </c>
      <c r="D315" s="52" t="str">
        <f aca="false">'3. Raw Leads'!I315</f>
        <v>Aftab Nagar</v>
      </c>
      <c r="E315" s="52" t="str">
        <f aca="false">'3. Raw Leads'!J315</f>
        <v>Mirpur DOHS Premier</v>
      </c>
      <c r="F315" s="52" t="str">
        <f aca="false">'3. Raw Leads'!K315</f>
        <v>1Cr–1.25Cr</v>
      </c>
      <c r="G315" s="54" t="n">
        <f aca="false">'3. Raw Leads'!L315</f>
        <v>11249999</v>
      </c>
      <c r="H315" s="52" t="str">
        <f aca="false">'3. Raw Leads'!R315</f>
        <v>Minimal (&lt;50%)</v>
      </c>
      <c r="I315" s="57" t="n">
        <f aca="false">'3. Raw Leads'!S315</f>
        <v>100</v>
      </c>
      <c r="J315" s="52" t="n">
        <f aca="false">'3. Raw Leads'!T315</f>
        <v>1</v>
      </c>
      <c r="K315" s="52" t="n">
        <f aca="false">'3. Raw Leads'!U315</f>
        <v>3</v>
      </c>
      <c r="L315" s="52" t="str">
        <f aca="false">'3. Raw Leads'!V315</f>
        <v>Read no reply</v>
      </c>
      <c r="M315" s="52" t="n">
        <f aca="false">'3. Raw Leads'!W315</f>
        <v>1</v>
      </c>
      <c r="N315" s="52" t="str">
        <f aca="false">'3. Raw Leads'!X315</f>
        <v>Needs info – follow up</v>
      </c>
      <c r="O315" s="52" t="str">
        <f aca="false">'3. Raw Leads'!N315</f>
        <v>6–12 months</v>
      </c>
      <c r="P315" s="52" t="n">
        <f aca="false">IFERROR(VLOOKUP(F315,'10. Lookups'!$A$3:$B$9,2,FALSE()),5)</f>
        <v>25</v>
      </c>
      <c r="Q315" s="52" t="n">
        <f aca="false">IFERROR(VLOOKUP(D315,'10. Lookups'!$D$3:$E$12,2,FALSE()),3)</f>
        <v>15</v>
      </c>
      <c r="R315" s="52" t="n">
        <f aca="false">IFERROR(VLOOKUP(E315,'10. Lookups'!$G$3:$H$8,2,FALSE()),5)</f>
        <v>15</v>
      </c>
      <c r="S315" s="52" t="n">
        <f aca="false">IFERROR(VLOOKUP(H315,'10. Lookups'!$J$3:$K$6,2,FALSE()),1)+IF(I315&gt;=75,5,IF(I315&gt;=50,3,IF(I315&gt;=25,2,IF(I315&gt;0,1,0))))+MIN(4,J315*2)</f>
        <v>8</v>
      </c>
      <c r="T315" s="52" t="n">
        <f aca="false">IF(K315&lt;=1,5,IF(K315&lt;=3,4,IF(K315&lt;=7,2,IF(K315&lt;=14,1,0))))+IFERROR(VLOOKUP(L315,'10. Lookups'!$M$3:$N$6,2,FALSE()),1)</f>
        <v>7</v>
      </c>
      <c r="U315" s="52" t="n">
        <f aca="false">IFERROR(VLOOKUP(N315,'10. Lookups'!$P$3:$Q$11,2,FALSE()),3)</f>
        <v>7</v>
      </c>
      <c r="V315" s="52" t="n">
        <f aca="false">IFERROR(VLOOKUP(O315,'10. Lookups'!$S$3:$T$7,2,FALSE()),2)</f>
        <v>2</v>
      </c>
      <c r="W315" s="52" t="n">
        <f aca="false">MIN(100,P315+Q315+R315+S315+T315+U315+V315)</f>
        <v>79</v>
      </c>
      <c r="X315" s="58" t="n">
        <f aca="false">W315</f>
        <v>79</v>
      </c>
      <c r="Y315" s="52" t="str">
        <f aca="false">IF(X315&gt;=75,"Hot",IF(X315&gt;=50,"Warm","Cold"))</f>
        <v>Hot</v>
      </c>
      <c r="Z315" s="52" t="str">
        <f aca="false">IF(Y315="Hot","Call within 5 min · senior agent · site-visit slot",IF(Y315="Warm","Call within 24h · WhatsApp drip · price sheet","Retargeting audience · email nurture · skip dial"))</f>
        <v>Call within 5 min · senior agent · site-visit slot</v>
      </c>
    </row>
    <row r="316" customFormat="false" ht="15" hidden="false" customHeight="true" outlineLevel="0" collapsed="false">
      <c r="A316" s="49" t="str">
        <f aca="false">'3. Raw Leads'!A316</f>
        <v>L0315</v>
      </c>
      <c r="B316" s="49" t="str">
        <f aca="false">'3. Raw Leads'!C316</f>
        <v>Imran Hasan</v>
      </c>
      <c r="C316" s="49" t="str">
        <f aca="false">'3. Raw Leads'!D316</f>
        <v>01365586851</v>
      </c>
      <c r="D316" s="49" t="str">
        <f aca="false">'3. Raw Leads'!I316</f>
        <v>Dhanmondi</v>
      </c>
      <c r="E316" s="49" t="str">
        <f aca="false">'3. Raw Leads'!J316</f>
        <v>Banasree Bay</v>
      </c>
      <c r="F316" s="49" t="str">
        <f aca="false">'3. Raw Leads'!K316</f>
        <v>60L–80L</v>
      </c>
      <c r="G316" s="51" t="n">
        <f aca="false">'3. Raw Leads'!L316</f>
        <v>6999999</v>
      </c>
      <c r="H316" s="49" t="str">
        <f aca="false">'3. Raw Leads'!R316</f>
        <v>Most (≥75%)</v>
      </c>
      <c r="I316" s="55" t="n">
        <f aca="false">'3. Raw Leads'!S316</f>
        <v>0</v>
      </c>
      <c r="J316" s="49" t="n">
        <f aca="false">'3. Raw Leads'!T316</f>
        <v>0</v>
      </c>
      <c r="K316" s="49" t="n">
        <f aca="false">'3. Raw Leads'!U316</f>
        <v>1</v>
      </c>
      <c r="L316" s="49" t="str">
        <f aca="false">'3. Raw Leads'!V316</f>
        <v>No</v>
      </c>
      <c r="M316" s="49" t="n">
        <f aca="false">'3. Raw Leads'!W316</f>
        <v>1</v>
      </c>
      <c r="N316" s="49" t="str">
        <f aca="false">'3. Raw Leads'!X316</f>
        <v>Needs info – follow up</v>
      </c>
      <c r="O316" s="49" t="str">
        <f aca="false">'3. Raw Leads'!N316</f>
        <v>1–3 months</v>
      </c>
      <c r="P316" s="49" t="n">
        <f aca="false">IFERROR(VLOOKUP(F316,'10. Lookups'!$A$3:$B$9,2,FALSE()),5)</f>
        <v>18</v>
      </c>
      <c r="Q316" s="49" t="n">
        <f aca="false">IFERROR(VLOOKUP(D316,'10. Lookups'!$D$3:$E$12,2,FALSE()),3)</f>
        <v>9</v>
      </c>
      <c r="R316" s="49" t="n">
        <f aca="false">IFERROR(VLOOKUP(E316,'10. Lookups'!$G$3:$H$8,2,FALSE()),5)</f>
        <v>15</v>
      </c>
      <c r="S316" s="49" t="n">
        <f aca="false">IFERROR(VLOOKUP(H316,'10. Lookups'!$J$3:$K$6,2,FALSE()),1)+IF(I316&gt;=75,5,IF(I316&gt;=50,3,IF(I316&gt;=25,2,IF(I316&gt;0,1,0))))+MIN(4,J316*2)</f>
        <v>4</v>
      </c>
      <c r="T316" s="49" t="n">
        <f aca="false">IF(K316&lt;=1,5,IF(K316&lt;=3,4,IF(K316&lt;=7,2,IF(K316&lt;=14,1,0))))+IFERROR(VLOOKUP(L316,'10. Lookups'!$M$3:$N$6,2,FALSE()),1)</f>
        <v>6</v>
      </c>
      <c r="U316" s="49" t="n">
        <f aca="false">IFERROR(VLOOKUP(N316,'10. Lookups'!$P$3:$Q$11,2,FALSE()),3)</f>
        <v>7</v>
      </c>
      <c r="V316" s="49" t="n">
        <f aca="false">IFERROR(VLOOKUP(O316,'10. Lookups'!$S$3:$T$7,2,FALSE()),2)</f>
        <v>4</v>
      </c>
      <c r="W316" s="49" t="n">
        <f aca="false">MIN(100,P316+Q316+R316+S316+T316+U316+V316)</f>
        <v>63</v>
      </c>
      <c r="X316" s="56" t="n">
        <f aca="false">W316</f>
        <v>63</v>
      </c>
      <c r="Y316" s="49" t="str">
        <f aca="false">IF(X316&gt;=75,"Hot",IF(X316&gt;=50,"Warm","Cold"))</f>
        <v>Warm</v>
      </c>
      <c r="Z316" s="49" t="str">
        <f aca="false">IF(Y316="Hot","Call within 5 min · senior agent · site-visit slot",IF(Y316="Warm","Call within 24h · WhatsApp drip · price sheet","Retargeting audience · email nurture · skip dial"))</f>
        <v>Call within 24h · WhatsApp drip · price sheet</v>
      </c>
    </row>
    <row r="317" customFormat="false" ht="15" hidden="false" customHeight="true" outlineLevel="0" collapsed="false">
      <c r="A317" s="52" t="str">
        <f aca="false">'3. Raw Leads'!A317</f>
        <v>L0316</v>
      </c>
      <c r="B317" s="52" t="str">
        <f aca="false">'3. Raw Leads'!C317</f>
        <v>Jubayer Chowdhury</v>
      </c>
      <c r="C317" s="52" t="str">
        <f aca="false">'3. Raw Leads'!D317</f>
        <v>01417890463</v>
      </c>
      <c r="D317" s="52" t="str">
        <f aca="false">'3. Raw Leads'!I317</f>
        <v>Uttara</v>
      </c>
      <c r="E317" s="52" t="str">
        <f aca="false">'3. Raw Leads'!J317</f>
        <v>Generic / Not Sure</v>
      </c>
      <c r="F317" s="52" t="str">
        <f aca="false">'3. Raw Leads'!K317</f>
        <v>80L–1Cr</v>
      </c>
      <c r="G317" s="54" t="n">
        <f aca="false">'3. Raw Leads'!L317</f>
        <v>8999999</v>
      </c>
      <c r="H317" s="52" t="str">
        <f aca="false">'3. Raw Leads'!R317</f>
        <v>Partial (50–75%)</v>
      </c>
      <c r="I317" s="57" t="n">
        <f aca="false">'3. Raw Leads'!S317</f>
        <v>0</v>
      </c>
      <c r="J317" s="52" t="n">
        <f aca="false">'3. Raw Leads'!T317</f>
        <v>1</v>
      </c>
      <c r="K317" s="52" t="n">
        <f aca="false">'3. Raw Leads'!U317</f>
        <v>2</v>
      </c>
      <c r="L317" s="52" t="str">
        <f aca="false">'3. Raw Leads'!V317</f>
        <v>Read no reply</v>
      </c>
      <c r="M317" s="52" t="n">
        <f aca="false">'3. Raw Leads'!W317</f>
        <v>2</v>
      </c>
      <c r="N317" s="52" t="str">
        <f aca="false">'3. Raw Leads'!X317</f>
        <v>Wrong number</v>
      </c>
      <c r="O317" s="52" t="str">
        <f aca="false">'3. Raw Leads'!N317</f>
        <v>3–6 months</v>
      </c>
      <c r="P317" s="52" t="n">
        <f aca="false">IFERROR(VLOOKUP(F317,'10. Lookups'!$A$3:$B$9,2,FALSE()),5)</f>
        <v>22</v>
      </c>
      <c r="Q317" s="52" t="n">
        <f aca="false">IFERROR(VLOOKUP(D317,'10. Lookups'!$D$3:$E$12,2,FALSE()),3)</f>
        <v>15</v>
      </c>
      <c r="R317" s="52" t="n">
        <f aca="false">IFERROR(VLOOKUP(E317,'10. Lookups'!$G$3:$H$8,2,FALSE()),5)</f>
        <v>5</v>
      </c>
      <c r="S317" s="52" t="n">
        <f aca="false">IFERROR(VLOOKUP(H317,'10. Lookups'!$J$3:$K$6,2,FALSE()),1)+IF(I317&gt;=75,5,IF(I317&gt;=50,3,IF(I317&gt;=25,2,IF(I317&gt;0,1,0))))+MIN(4,J317*2)</f>
        <v>4</v>
      </c>
      <c r="T317" s="52" t="n">
        <f aca="false">IF(K317&lt;=1,5,IF(K317&lt;=3,4,IF(K317&lt;=7,2,IF(K317&lt;=14,1,0))))+IFERROR(VLOOKUP(L317,'10. Lookups'!$M$3:$N$6,2,FALSE()),1)</f>
        <v>7</v>
      </c>
      <c r="U317" s="52" t="n">
        <f aca="false">IFERROR(VLOOKUP(N317,'10. Lookups'!$P$3:$Q$11,2,FALSE()),3)</f>
        <v>0</v>
      </c>
      <c r="V317" s="52" t="n">
        <f aca="false">IFERROR(VLOOKUP(O317,'10. Lookups'!$S$3:$T$7,2,FALSE()),2)</f>
        <v>3</v>
      </c>
      <c r="W317" s="52" t="n">
        <f aca="false">MIN(100,P317+Q317+R317+S317+T317+U317+V317)</f>
        <v>56</v>
      </c>
      <c r="X317" s="58" t="n">
        <f aca="false">W317</f>
        <v>56</v>
      </c>
      <c r="Y317" s="52" t="str">
        <f aca="false">IF(X317&gt;=75,"Hot",IF(X317&gt;=50,"Warm","Cold"))</f>
        <v>Warm</v>
      </c>
      <c r="Z317" s="52" t="str">
        <f aca="false">IF(Y317="Hot","Call within 5 min · senior agent · site-visit slot",IF(Y317="Warm","Call within 24h · WhatsApp drip · price sheet","Retargeting audience · email nurture · skip dial"))</f>
        <v>Call within 24h · WhatsApp drip · price sheet</v>
      </c>
    </row>
    <row r="318" customFormat="false" ht="15" hidden="false" customHeight="true" outlineLevel="0" collapsed="false">
      <c r="A318" s="49" t="str">
        <f aca="false">'3. Raw Leads'!A318</f>
        <v>L0317</v>
      </c>
      <c r="B318" s="49" t="str">
        <f aca="false">'3. Raw Leads'!C318</f>
        <v>Sajid Pramanik</v>
      </c>
      <c r="C318" s="49" t="str">
        <f aca="false">'3. Raw Leads'!D318</f>
        <v>01300025895</v>
      </c>
      <c r="D318" s="49" t="str">
        <f aca="false">'3. Raw Leads'!I318</f>
        <v>Outside Dhaka</v>
      </c>
      <c r="E318" s="49" t="str">
        <f aca="false">'3. Raw Leads'!J318</f>
        <v>Banasree Bay</v>
      </c>
      <c r="F318" s="49" t="str">
        <f aca="false">'3. Raw Leads'!K318</f>
        <v>80L–1Cr</v>
      </c>
      <c r="G318" s="51" t="n">
        <f aca="false">'3. Raw Leads'!L318</f>
        <v>8999999</v>
      </c>
      <c r="H318" s="49" t="str">
        <f aca="false">'3. Raw Leads'!R318</f>
        <v>Most (≥75%)</v>
      </c>
      <c r="I318" s="55" t="n">
        <f aca="false">'3. Raw Leads'!S318</f>
        <v>0</v>
      </c>
      <c r="J318" s="49" t="n">
        <f aca="false">'3. Raw Leads'!T318</f>
        <v>1</v>
      </c>
      <c r="K318" s="49" t="n">
        <f aca="false">'3. Raw Leads'!U318</f>
        <v>1</v>
      </c>
      <c r="L318" s="49" t="str">
        <f aca="false">'3. Raw Leads'!V318</f>
        <v>N/A</v>
      </c>
      <c r="M318" s="49" t="n">
        <f aca="false">'3. Raw Leads'!W318</f>
        <v>4</v>
      </c>
      <c r="N318" s="49" t="str">
        <f aca="false">'3. Raw Leads'!X318</f>
        <v>Not picked up</v>
      </c>
      <c r="O318" s="49" t="str">
        <f aca="false">'3. Raw Leads'!N318</f>
        <v>6–12 months</v>
      </c>
      <c r="P318" s="49" t="n">
        <f aca="false">IFERROR(VLOOKUP(F318,'10. Lookups'!$A$3:$B$9,2,FALSE()),5)</f>
        <v>22</v>
      </c>
      <c r="Q318" s="49" t="n">
        <f aca="false">IFERROR(VLOOKUP(D318,'10. Lookups'!$D$3:$E$12,2,FALSE()),3)</f>
        <v>3</v>
      </c>
      <c r="R318" s="49" t="n">
        <f aca="false">IFERROR(VLOOKUP(E318,'10. Lookups'!$G$3:$H$8,2,FALSE()),5)</f>
        <v>15</v>
      </c>
      <c r="S318" s="49" t="n">
        <f aca="false">IFERROR(VLOOKUP(H318,'10. Lookups'!$J$3:$K$6,2,FALSE()),1)+IF(I318&gt;=75,5,IF(I318&gt;=50,3,IF(I318&gt;=25,2,IF(I318&gt;0,1,0))))+MIN(4,J318*2)</f>
        <v>6</v>
      </c>
      <c r="T318" s="49" t="n">
        <f aca="false">IF(K318&lt;=1,5,IF(K318&lt;=3,4,IF(K318&lt;=7,2,IF(K318&lt;=14,1,0))))+IFERROR(VLOOKUP(L318,'10. Lookups'!$M$3:$N$6,2,FALSE()),1)</f>
        <v>7</v>
      </c>
      <c r="U318" s="49" t="n">
        <f aca="false">IFERROR(VLOOKUP(N318,'10. Lookups'!$P$3:$Q$11,2,FALSE()),3)</f>
        <v>3</v>
      </c>
      <c r="V318" s="49" t="n">
        <f aca="false">IFERROR(VLOOKUP(O318,'10. Lookups'!$S$3:$T$7,2,FALSE()),2)</f>
        <v>2</v>
      </c>
      <c r="W318" s="49" t="n">
        <f aca="false">MIN(100,P318+Q318+R318+S318+T318+U318+V318)</f>
        <v>58</v>
      </c>
      <c r="X318" s="56" t="n">
        <f aca="false">W318</f>
        <v>58</v>
      </c>
      <c r="Y318" s="49" t="str">
        <f aca="false">IF(X318&gt;=75,"Hot",IF(X318&gt;=50,"Warm","Cold"))</f>
        <v>Warm</v>
      </c>
      <c r="Z318" s="49" t="str">
        <f aca="false">IF(Y318="Hot","Call within 5 min · senior agent · site-visit slot",IF(Y318="Warm","Call within 24h · WhatsApp drip · price sheet","Retargeting audience · email nurture · skip dial"))</f>
        <v>Call within 24h · WhatsApp drip · price sheet</v>
      </c>
    </row>
    <row r="319" customFormat="false" ht="15" hidden="false" customHeight="true" outlineLevel="0" collapsed="false">
      <c r="A319" s="52" t="str">
        <f aca="false">'3. Raw Leads'!A319</f>
        <v>L0318</v>
      </c>
      <c r="B319" s="52" t="str">
        <f aca="false">'3. Raw Leads'!C319</f>
        <v>Sharmin Sheikh</v>
      </c>
      <c r="C319" s="52" t="str">
        <f aca="false">'3. Raw Leads'!D319</f>
        <v>01348253110</v>
      </c>
      <c r="D319" s="52" t="str">
        <f aca="false">'3. Raw Leads'!I319</f>
        <v>Outside Dhaka</v>
      </c>
      <c r="E319" s="52" t="str">
        <f aca="false">'3. Raw Leads'!J319</f>
        <v>Uttara Greenview</v>
      </c>
      <c r="F319" s="52" t="str">
        <f aca="false">'3. Raw Leads'!K319</f>
        <v>60L–80L</v>
      </c>
      <c r="G319" s="54" t="n">
        <f aca="false">'3. Raw Leads'!L319</f>
        <v>6999999</v>
      </c>
      <c r="H319" s="52" t="str">
        <f aca="false">'3. Raw Leads'!R319</f>
        <v>Minimal (&lt;50%)</v>
      </c>
      <c r="I319" s="57" t="n">
        <f aca="false">'3. Raw Leads'!S319</f>
        <v>25</v>
      </c>
      <c r="J319" s="52" t="n">
        <f aca="false">'3. Raw Leads'!T319</f>
        <v>0</v>
      </c>
      <c r="K319" s="52" t="n">
        <f aca="false">'3. Raw Leads'!U319</f>
        <v>0</v>
      </c>
      <c r="L319" s="52" t="str">
        <f aca="false">'3. Raw Leads'!V319</f>
        <v>No</v>
      </c>
      <c r="M319" s="52" t="n">
        <f aca="false">'3. Raw Leads'!W319</f>
        <v>2</v>
      </c>
      <c r="N319" s="52" t="str">
        <f aca="false">'3. Raw Leads'!X319</f>
        <v>Not picked up</v>
      </c>
      <c r="O319" s="52" t="str">
        <f aca="false">'3. Raw Leads'!N319</f>
        <v>6–12 months</v>
      </c>
      <c r="P319" s="52" t="n">
        <f aca="false">IFERROR(VLOOKUP(F319,'10. Lookups'!$A$3:$B$9,2,FALSE()),5)</f>
        <v>18</v>
      </c>
      <c r="Q319" s="52" t="n">
        <f aca="false">IFERROR(VLOOKUP(D319,'10. Lookups'!$D$3:$E$12,2,FALSE()),3)</f>
        <v>3</v>
      </c>
      <c r="R319" s="52" t="n">
        <f aca="false">IFERROR(VLOOKUP(E319,'10. Lookups'!$G$3:$H$8,2,FALSE()),5)</f>
        <v>15</v>
      </c>
      <c r="S319" s="52" t="n">
        <f aca="false">IFERROR(VLOOKUP(H319,'10. Lookups'!$J$3:$K$6,2,FALSE()),1)+IF(I319&gt;=75,5,IF(I319&gt;=50,3,IF(I319&gt;=25,2,IF(I319&gt;0,1,0))))+MIN(4,J319*2)</f>
        <v>3</v>
      </c>
      <c r="T319" s="52" t="n">
        <f aca="false">IF(K319&lt;=1,5,IF(K319&lt;=3,4,IF(K319&lt;=7,2,IF(K319&lt;=14,1,0))))+IFERROR(VLOOKUP(L319,'10. Lookups'!$M$3:$N$6,2,FALSE()),1)</f>
        <v>6</v>
      </c>
      <c r="U319" s="52" t="n">
        <f aca="false">IFERROR(VLOOKUP(N319,'10. Lookups'!$P$3:$Q$11,2,FALSE()),3)</f>
        <v>3</v>
      </c>
      <c r="V319" s="52" t="n">
        <f aca="false">IFERROR(VLOOKUP(O319,'10. Lookups'!$S$3:$T$7,2,FALSE()),2)</f>
        <v>2</v>
      </c>
      <c r="W319" s="52" t="n">
        <f aca="false">MIN(100,P319+Q319+R319+S319+T319+U319+V319)</f>
        <v>50</v>
      </c>
      <c r="X319" s="58" t="n">
        <f aca="false">W319</f>
        <v>50</v>
      </c>
      <c r="Y319" s="52" t="str">
        <f aca="false">IF(X319&gt;=75,"Hot",IF(X319&gt;=50,"Warm","Cold"))</f>
        <v>Warm</v>
      </c>
      <c r="Z319" s="52" t="str">
        <f aca="false">IF(Y319="Hot","Call within 5 min · senior agent · site-visit slot",IF(Y319="Warm","Call within 24h · WhatsApp drip · price sheet","Retargeting audience · email nurture · skip dial"))</f>
        <v>Call within 24h · WhatsApp drip · price sheet</v>
      </c>
    </row>
    <row r="320" customFormat="false" ht="15" hidden="false" customHeight="true" outlineLevel="0" collapsed="false">
      <c r="A320" s="49" t="str">
        <f aca="false">'3. Raw Leads'!A320</f>
        <v>L0319</v>
      </c>
      <c r="B320" s="49" t="str">
        <f aca="false">'3. Raw Leads'!C320</f>
        <v>Rakib Reza</v>
      </c>
      <c r="C320" s="49" t="str">
        <f aca="false">'3. Raw Leads'!D320</f>
        <v>01741209117</v>
      </c>
      <c r="D320" s="49" t="str">
        <f aca="false">'3. Raw Leads'!I320</f>
        <v>Dhanmondi</v>
      </c>
      <c r="E320" s="49" t="str">
        <f aca="false">'3. Raw Leads'!J320</f>
        <v>Skyline Heights – Bashundhara</v>
      </c>
      <c r="F320" s="49" t="str">
        <f aca="false">'3. Raw Leads'!K320</f>
        <v>Above 1.5Cr</v>
      </c>
      <c r="G320" s="51" t="n">
        <f aca="false">'3. Raw Leads'!L320</f>
        <v>20000000</v>
      </c>
      <c r="H320" s="49" t="str">
        <f aca="false">'3. Raw Leads'!R320</f>
        <v>Minimal (&lt;50%)</v>
      </c>
      <c r="I320" s="55" t="n">
        <f aca="false">'3. Raw Leads'!S320</f>
        <v>0</v>
      </c>
      <c r="J320" s="49" t="n">
        <f aca="false">'3. Raw Leads'!T320</f>
        <v>0</v>
      </c>
      <c r="K320" s="49" t="n">
        <f aca="false">'3. Raw Leads'!U320</f>
        <v>1</v>
      </c>
      <c r="L320" s="49" t="str">
        <f aca="false">'3. Raw Leads'!V320</f>
        <v>No</v>
      </c>
      <c r="M320" s="49" t="n">
        <f aca="false">'3. Raw Leads'!W320</f>
        <v>3</v>
      </c>
      <c r="N320" s="49" t="str">
        <f aca="false">'3. Raw Leads'!X320</f>
        <v>Not interested</v>
      </c>
      <c r="O320" s="49" t="str">
        <f aca="false">'3. Raw Leads'!N320</f>
        <v>1–3 months</v>
      </c>
      <c r="P320" s="49" t="n">
        <f aca="false">IFERROR(VLOOKUP(F320,'10. Lookups'!$A$3:$B$9,2,FALSE()),5)</f>
        <v>15</v>
      </c>
      <c r="Q320" s="49" t="n">
        <f aca="false">IFERROR(VLOOKUP(D320,'10. Lookups'!$D$3:$E$12,2,FALSE()),3)</f>
        <v>9</v>
      </c>
      <c r="R320" s="49" t="n">
        <f aca="false">IFERROR(VLOOKUP(E320,'10. Lookups'!$G$3:$H$8,2,FALSE()),5)</f>
        <v>15</v>
      </c>
      <c r="S320" s="49" t="n">
        <f aca="false">IFERROR(VLOOKUP(H320,'10. Lookups'!$J$3:$K$6,2,FALSE()),1)+IF(I320&gt;=75,5,IF(I320&gt;=50,3,IF(I320&gt;=25,2,IF(I320&gt;0,1,0))))+MIN(4,J320*2)</f>
        <v>1</v>
      </c>
      <c r="T320" s="49" t="n">
        <f aca="false">IF(K320&lt;=1,5,IF(K320&lt;=3,4,IF(K320&lt;=7,2,IF(K320&lt;=14,1,0))))+IFERROR(VLOOKUP(L320,'10. Lookups'!$M$3:$N$6,2,FALSE()),1)</f>
        <v>6</v>
      </c>
      <c r="U320" s="49" t="n">
        <f aca="false">IFERROR(VLOOKUP(N320,'10. Lookups'!$P$3:$Q$11,2,FALSE()),3)</f>
        <v>1</v>
      </c>
      <c r="V320" s="49" t="n">
        <f aca="false">IFERROR(VLOOKUP(O320,'10. Lookups'!$S$3:$T$7,2,FALSE()),2)</f>
        <v>4</v>
      </c>
      <c r="W320" s="49" t="n">
        <f aca="false">MIN(100,P320+Q320+R320+S320+T320+U320+V320)</f>
        <v>51</v>
      </c>
      <c r="X320" s="56" t="n">
        <f aca="false">W320</f>
        <v>51</v>
      </c>
      <c r="Y320" s="49" t="str">
        <f aca="false">IF(X320&gt;=75,"Hot",IF(X320&gt;=50,"Warm","Cold"))</f>
        <v>Warm</v>
      </c>
      <c r="Z320" s="49" t="str">
        <f aca="false">IF(Y320="Hot","Call within 5 min · senior agent · site-visit slot",IF(Y320="Warm","Call within 24h · WhatsApp drip · price sheet","Retargeting audience · email nurture · skip dial"))</f>
        <v>Call within 24h · WhatsApp drip · price sheet</v>
      </c>
    </row>
    <row r="321" customFormat="false" ht="15" hidden="false" customHeight="true" outlineLevel="0" collapsed="false">
      <c r="A321" s="52" t="str">
        <f aca="false">'3. Raw Leads'!A321</f>
        <v>L0320</v>
      </c>
      <c r="B321" s="52" t="str">
        <f aca="false">'3. Raw Leads'!C321</f>
        <v>Tausif Chowdhury</v>
      </c>
      <c r="C321" s="52" t="str">
        <f aca="false">'3. Raw Leads'!D321</f>
        <v>01599015579</v>
      </c>
      <c r="D321" s="52" t="str">
        <f aca="false">'3. Raw Leads'!I321</f>
        <v>Bashundhara R/A</v>
      </c>
      <c r="E321" s="52" t="str">
        <f aca="false">'3. Raw Leads'!J321</f>
        <v>Mirpur DOHS Premier</v>
      </c>
      <c r="F321" s="52" t="str">
        <f aca="false">'3. Raw Leads'!K321</f>
        <v>80L–1Cr</v>
      </c>
      <c r="G321" s="54" t="n">
        <f aca="false">'3. Raw Leads'!L321</f>
        <v>8999999</v>
      </c>
      <c r="H321" s="52" t="str">
        <f aca="false">'3. Raw Leads'!R321</f>
        <v>Partial (50–75%)</v>
      </c>
      <c r="I321" s="57" t="n">
        <f aca="false">'3. Raw Leads'!S321</f>
        <v>0</v>
      </c>
      <c r="J321" s="52" t="n">
        <f aca="false">'3. Raw Leads'!T321</f>
        <v>0</v>
      </c>
      <c r="K321" s="52" t="n">
        <f aca="false">'3. Raw Leads'!U321</f>
        <v>7</v>
      </c>
      <c r="L321" s="52" t="str">
        <f aca="false">'3. Raw Leads'!V321</f>
        <v>No</v>
      </c>
      <c r="M321" s="52" t="n">
        <f aca="false">'3. Raw Leads'!W321</f>
        <v>1</v>
      </c>
      <c r="N321" s="52" t="str">
        <f aca="false">'3. Raw Leads'!X321</f>
        <v>Site visit confirmed</v>
      </c>
      <c r="O321" s="52" t="str">
        <f aca="false">'3. Raw Leads'!N321</f>
        <v>3–6 months</v>
      </c>
      <c r="P321" s="52" t="n">
        <f aca="false">IFERROR(VLOOKUP(F321,'10. Lookups'!$A$3:$B$9,2,FALSE()),5)</f>
        <v>22</v>
      </c>
      <c r="Q321" s="52" t="n">
        <f aca="false">IFERROR(VLOOKUP(D321,'10. Lookups'!$D$3:$E$12,2,FALSE()),3)</f>
        <v>15</v>
      </c>
      <c r="R321" s="52" t="n">
        <f aca="false">IFERROR(VLOOKUP(E321,'10. Lookups'!$G$3:$H$8,2,FALSE()),5)</f>
        <v>15</v>
      </c>
      <c r="S321" s="52" t="n">
        <f aca="false">IFERROR(VLOOKUP(H321,'10. Lookups'!$J$3:$K$6,2,FALSE()),1)+IF(I321&gt;=75,5,IF(I321&gt;=50,3,IF(I321&gt;=25,2,IF(I321&gt;0,1,0))))+MIN(4,J321*2)</f>
        <v>2</v>
      </c>
      <c r="T321" s="52" t="n">
        <f aca="false">IF(K321&lt;=1,5,IF(K321&lt;=3,4,IF(K321&lt;=7,2,IF(K321&lt;=14,1,0))))+IFERROR(VLOOKUP(L321,'10. Lookups'!$M$3:$N$6,2,FALSE()),1)</f>
        <v>3</v>
      </c>
      <c r="U321" s="52" t="n">
        <f aca="false">IFERROR(VLOOKUP(N321,'10. Lookups'!$P$3:$Q$11,2,FALSE()),3)</f>
        <v>15</v>
      </c>
      <c r="V321" s="52" t="n">
        <f aca="false">IFERROR(VLOOKUP(O321,'10. Lookups'!$S$3:$T$7,2,FALSE()),2)</f>
        <v>3</v>
      </c>
      <c r="W321" s="52" t="n">
        <f aca="false">MIN(100,P321+Q321+R321+S321+T321+U321+V321)</f>
        <v>75</v>
      </c>
      <c r="X321" s="58" t="n">
        <f aca="false">W321</f>
        <v>75</v>
      </c>
      <c r="Y321" s="52" t="str">
        <f aca="false">IF(X321&gt;=75,"Hot",IF(X321&gt;=50,"Warm","Cold"))</f>
        <v>Hot</v>
      </c>
      <c r="Z321" s="52" t="str">
        <f aca="false">IF(Y321="Hot","Call within 5 min · senior agent · site-visit slot",IF(Y321="Warm","Call within 24h · WhatsApp drip · price sheet","Retargeting audience · email nurture · skip dial"))</f>
        <v>Call within 5 min · senior agent · site-visit slot</v>
      </c>
    </row>
    <row r="322" customFormat="false" ht="15" hidden="false" customHeight="true" outlineLevel="0" collapsed="false">
      <c r="A322" s="49" t="str">
        <f aca="false">'3. Raw Leads'!A322</f>
        <v>L0321</v>
      </c>
      <c r="B322" s="49" t="str">
        <f aca="false">'3. Raw Leads'!C322</f>
        <v>Arif Khan</v>
      </c>
      <c r="C322" s="49" t="str">
        <f aca="false">'3. Raw Leads'!D322</f>
        <v>01376863423</v>
      </c>
      <c r="D322" s="49" t="str">
        <f aca="false">'3. Raw Leads'!I322</f>
        <v>Bashundhara R/A</v>
      </c>
      <c r="E322" s="49" t="str">
        <f aca="false">'3. Raw Leads'!J322</f>
        <v>Skyline Heights – Bashundhara</v>
      </c>
      <c r="F322" s="49" t="str">
        <f aca="false">'3. Raw Leads'!K322</f>
        <v>Under 60L</v>
      </c>
      <c r="G322" s="51" t="n">
        <f aca="false">'3. Raw Leads'!L322</f>
        <v>4499999</v>
      </c>
      <c r="H322" s="49" t="str">
        <f aca="false">'3. Raw Leads'!R322</f>
        <v>Partial (50–75%)</v>
      </c>
      <c r="I322" s="55" t="n">
        <f aca="false">'3. Raw Leads'!S322</f>
        <v>100</v>
      </c>
      <c r="J322" s="49" t="n">
        <f aca="false">'3. Raw Leads'!T322</f>
        <v>0</v>
      </c>
      <c r="K322" s="49" t="n">
        <f aca="false">'3. Raw Leads'!U322</f>
        <v>2</v>
      </c>
      <c r="L322" s="49" t="str">
        <f aca="false">'3. Raw Leads'!V322</f>
        <v>N/A</v>
      </c>
      <c r="M322" s="49" t="n">
        <f aca="false">'3. Raw Leads'!W322</f>
        <v>1</v>
      </c>
      <c r="N322" s="49" t="str">
        <f aca="false">'3. Raw Leads'!X322</f>
        <v>Not picked up</v>
      </c>
      <c r="O322" s="49" t="str">
        <f aca="false">'3. Raw Leads'!N322</f>
        <v>Just exploring</v>
      </c>
      <c r="P322" s="49" t="n">
        <f aca="false">IFERROR(VLOOKUP(F322,'10. Lookups'!$A$3:$B$9,2,FALSE()),5)</f>
        <v>8</v>
      </c>
      <c r="Q322" s="49" t="n">
        <f aca="false">IFERROR(VLOOKUP(D322,'10. Lookups'!$D$3:$E$12,2,FALSE()),3)</f>
        <v>15</v>
      </c>
      <c r="R322" s="49" t="n">
        <f aca="false">IFERROR(VLOOKUP(E322,'10. Lookups'!$G$3:$H$8,2,FALSE()),5)</f>
        <v>15</v>
      </c>
      <c r="S322" s="49" t="n">
        <f aca="false">IFERROR(VLOOKUP(H322,'10. Lookups'!$J$3:$K$6,2,FALSE()),1)+IF(I322&gt;=75,5,IF(I322&gt;=50,3,IF(I322&gt;=25,2,IF(I322&gt;0,1,0))))+MIN(4,J322*2)</f>
        <v>7</v>
      </c>
      <c r="T322" s="49" t="n">
        <f aca="false">IF(K322&lt;=1,5,IF(K322&lt;=3,4,IF(K322&lt;=7,2,IF(K322&lt;=14,1,0))))+IFERROR(VLOOKUP(L322,'10. Lookups'!$M$3:$N$6,2,FALSE()),1)</f>
        <v>6</v>
      </c>
      <c r="U322" s="49" t="n">
        <f aca="false">IFERROR(VLOOKUP(N322,'10. Lookups'!$P$3:$Q$11,2,FALSE()),3)</f>
        <v>3</v>
      </c>
      <c r="V322" s="49" t="n">
        <f aca="false">IFERROR(VLOOKUP(O322,'10. Lookups'!$S$3:$T$7,2,FALSE()),2)</f>
        <v>1</v>
      </c>
      <c r="W322" s="49" t="n">
        <f aca="false">MIN(100,P322+Q322+R322+S322+T322+U322+V322)</f>
        <v>55</v>
      </c>
      <c r="X322" s="56" t="n">
        <f aca="false">W322</f>
        <v>55</v>
      </c>
      <c r="Y322" s="49" t="str">
        <f aca="false">IF(X322&gt;=75,"Hot",IF(X322&gt;=50,"Warm","Cold"))</f>
        <v>Warm</v>
      </c>
      <c r="Z322" s="49" t="str">
        <f aca="false">IF(Y322="Hot","Call within 5 min · senior agent · site-visit slot",IF(Y322="Warm","Call within 24h · WhatsApp drip · price sheet","Retargeting audience · email nurture · skip dial"))</f>
        <v>Call within 24h · WhatsApp drip · price sheet</v>
      </c>
    </row>
    <row r="323" customFormat="false" ht="15" hidden="false" customHeight="true" outlineLevel="0" collapsed="false">
      <c r="A323" s="52" t="str">
        <f aca="false">'3. Raw Leads'!A323</f>
        <v>L0322</v>
      </c>
      <c r="B323" s="52" t="str">
        <f aca="false">'3. Raw Leads'!C323</f>
        <v>Asif Khan</v>
      </c>
      <c r="C323" s="52" t="str">
        <f aca="false">'3. Raw Leads'!D323</f>
        <v>01784964985</v>
      </c>
      <c r="D323" s="52" t="str">
        <f aca="false">'3. Raw Leads'!I323</f>
        <v>Uttara</v>
      </c>
      <c r="E323" s="52" t="str">
        <f aca="false">'3. Raw Leads'!J323</f>
        <v>Aftab Garden Residence</v>
      </c>
      <c r="F323" s="52" t="str">
        <f aca="false">'3. Raw Leads'!K323</f>
        <v>1Cr–1.25Cr</v>
      </c>
      <c r="G323" s="54" t="n">
        <f aca="false">'3. Raw Leads'!L323</f>
        <v>11249999</v>
      </c>
      <c r="H323" s="52" t="str">
        <f aca="false">'3. Raw Leads'!R323</f>
        <v>Most (≥75%)</v>
      </c>
      <c r="I323" s="57" t="n">
        <f aca="false">'3. Raw Leads'!S323</f>
        <v>50</v>
      </c>
      <c r="J323" s="52" t="n">
        <f aca="false">'3. Raw Leads'!T323</f>
        <v>0</v>
      </c>
      <c r="K323" s="52" t="n">
        <f aca="false">'3. Raw Leads'!U323</f>
        <v>2</v>
      </c>
      <c r="L323" s="52" t="str">
        <f aca="false">'3. Raw Leads'!V323</f>
        <v>Read no reply</v>
      </c>
      <c r="M323" s="52" t="n">
        <f aca="false">'3. Raw Leads'!W323</f>
        <v>3</v>
      </c>
      <c r="N323" s="52" t="str">
        <f aca="false">'3. Raw Leads'!X323</f>
        <v>Hot – callback scheduled</v>
      </c>
      <c r="O323" s="52" t="str">
        <f aca="false">'3. Raw Leads'!N323</f>
        <v>3–6 months</v>
      </c>
      <c r="P323" s="52" t="n">
        <f aca="false">IFERROR(VLOOKUP(F323,'10. Lookups'!$A$3:$B$9,2,FALSE()),5)</f>
        <v>25</v>
      </c>
      <c r="Q323" s="52" t="n">
        <f aca="false">IFERROR(VLOOKUP(D323,'10. Lookups'!$D$3:$E$12,2,FALSE()),3)</f>
        <v>15</v>
      </c>
      <c r="R323" s="52" t="n">
        <f aca="false">IFERROR(VLOOKUP(E323,'10. Lookups'!$G$3:$H$8,2,FALSE()),5)</f>
        <v>15</v>
      </c>
      <c r="S323" s="52" t="n">
        <f aca="false">IFERROR(VLOOKUP(H323,'10. Lookups'!$J$3:$K$6,2,FALSE()),1)+IF(I323&gt;=75,5,IF(I323&gt;=50,3,IF(I323&gt;=25,2,IF(I323&gt;0,1,0))))+MIN(4,J323*2)</f>
        <v>7</v>
      </c>
      <c r="T323" s="52" t="n">
        <f aca="false">IF(K323&lt;=1,5,IF(K323&lt;=3,4,IF(K323&lt;=7,2,IF(K323&lt;=14,1,0))))+IFERROR(VLOOKUP(L323,'10. Lookups'!$M$3:$N$6,2,FALSE()),1)</f>
        <v>7</v>
      </c>
      <c r="U323" s="52" t="n">
        <f aca="false">IFERROR(VLOOKUP(N323,'10. Lookups'!$P$3:$Q$11,2,FALSE()),3)</f>
        <v>13</v>
      </c>
      <c r="V323" s="52" t="n">
        <f aca="false">IFERROR(VLOOKUP(O323,'10. Lookups'!$S$3:$T$7,2,FALSE()),2)</f>
        <v>3</v>
      </c>
      <c r="W323" s="52" t="n">
        <f aca="false">MIN(100,P323+Q323+R323+S323+T323+U323+V323)</f>
        <v>85</v>
      </c>
      <c r="X323" s="58" t="n">
        <f aca="false">W323</f>
        <v>85</v>
      </c>
      <c r="Y323" s="52" t="str">
        <f aca="false">IF(X323&gt;=75,"Hot",IF(X323&gt;=50,"Warm","Cold"))</f>
        <v>Hot</v>
      </c>
      <c r="Z323" s="52" t="str">
        <f aca="false">IF(Y323="Hot","Call within 5 min · senior agent · site-visit slot",IF(Y323="Warm","Call within 24h · WhatsApp drip · price sheet","Retargeting audience · email nurture · skip dial"))</f>
        <v>Call within 5 min · senior agent · site-visit slot</v>
      </c>
    </row>
    <row r="324" customFormat="false" ht="15" hidden="false" customHeight="true" outlineLevel="0" collapsed="false">
      <c r="A324" s="49" t="str">
        <f aca="false">'3. Raw Leads'!A324</f>
        <v>L0323</v>
      </c>
      <c r="B324" s="49" t="str">
        <f aca="false">'3. Raw Leads'!C324</f>
        <v>Tanzila Chowdhury</v>
      </c>
      <c r="C324" s="49" t="str">
        <f aca="false">'3. Raw Leads'!D324</f>
        <v>01591966553</v>
      </c>
      <c r="D324" s="49" t="str">
        <f aca="false">'3. Raw Leads'!I324</f>
        <v>Aftab Nagar</v>
      </c>
      <c r="E324" s="49" t="str">
        <f aca="false">'3. Raw Leads'!J324</f>
        <v>Uttara Greenview</v>
      </c>
      <c r="F324" s="49" t="str">
        <f aca="false">'3. Raw Leads'!K324</f>
        <v>Under 60L</v>
      </c>
      <c r="G324" s="51" t="n">
        <f aca="false">'3. Raw Leads'!L324</f>
        <v>4499999</v>
      </c>
      <c r="H324" s="49" t="str">
        <f aca="false">'3. Raw Leads'!R324</f>
        <v>Partial (50–75%)</v>
      </c>
      <c r="I324" s="55" t="n">
        <f aca="false">'3. Raw Leads'!S324</f>
        <v>95</v>
      </c>
      <c r="J324" s="49" t="n">
        <f aca="false">'3. Raw Leads'!T324</f>
        <v>1</v>
      </c>
      <c r="K324" s="49" t="n">
        <f aca="false">'3. Raw Leads'!U324</f>
        <v>1</v>
      </c>
      <c r="L324" s="49" t="str">
        <f aca="false">'3. Raw Leads'!V324</f>
        <v>No</v>
      </c>
      <c r="M324" s="49" t="n">
        <f aca="false">'3. Raw Leads'!W324</f>
        <v>2</v>
      </c>
      <c r="N324" s="49" t="str">
        <f aca="false">'3. Raw Leads'!X324</f>
        <v>Hot – callback scheduled</v>
      </c>
      <c r="O324" s="49" t="str">
        <f aca="false">'3. Raw Leads'!N324</f>
        <v>1–3 months</v>
      </c>
      <c r="P324" s="49" t="n">
        <f aca="false">IFERROR(VLOOKUP(F324,'10. Lookups'!$A$3:$B$9,2,FALSE()),5)</f>
        <v>8</v>
      </c>
      <c r="Q324" s="49" t="n">
        <f aca="false">IFERROR(VLOOKUP(D324,'10. Lookups'!$D$3:$E$12,2,FALSE()),3)</f>
        <v>15</v>
      </c>
      <c r="R324" s="49" t="n">
        <f aca="false">IFERROR(VLOOKUP(E324,'10. Lookups'!$G$3:$H$8,2,FALSE()),5)</f>
        <v>15</v>
      </c>
      <c r="S324" s="49" t="n">
        <f aca="false">IFERROR(VLOOKUP(H324,'10. Lookups'!$J$3:$K$6,2,FALSE()),1)+IF(I324&gt;=75,5,IF(I324&gt;=50,3,IF(I324&gt;=25,2,IF(I324&gt;0,1,0))))+MIN(4,J324*2)</f>
        <v>9</v>
      </c>
      <c r="T324" s="49" t="n">
        <f aca="false">IF(K324&lt;=1,5,IF(K324&lt;=3,4,IF(K324&lt;=7,2,IF(K324&lt;=14,1,0))))+IFERROR(VLOOKUP(L324,'10. Lookups'!$M$3:$N$6,2,FALSE()),1)</f>
        <v>6</v>
      </c>
      <c r="U324" s="49" t="n">
        <f aca="false">IFERROR(VLOOKUP(N324,'10. Lookups'!$P$3:$Q$11,2,FALSE()),3)</f>
        <v>13</v>
      </c>
      <c r="V324" s="49" t="n">
        <f aca="false">IFERROR(VLOOKUP(O324,'10. Lookups'!$S$3:$T$7,2,FALSE()),2)</f>
        <v>4</v>
      </c>
      <c r="W324" s="49" t="n">
        <f aca="false">MIN(100,P324+Q324+R324+S324+T324+U324+V324)</f>
        <v>70</v>
      </c>
      <c r="X324" s="56" t="n">
        <f aca="false">W324</f>
        <v>70</v>
      </c>
      <c r="Y324" s="49" t="str">
        <f aca="false">IF(X324&gt;=75,"Hot",IF(X324&gt;=50,"Warm","Cold"))</f>
        <v>Warm</v>
      </c>
      <c r="Z324" s="49" t="str">
        <f aca="false">IF(Y324="Hot","Call within 5 min · senior agent · site-visit slot",IF(Y324="Warm","Call within 24h · WhatsApp drip · price sheet","Retargeting audience · email nurture · skip dial"))</f>
        <v>Call within 24h · WhatsApp drip · price sheet</v>
      </c>
    </row>
    <row r="325" customFormat="false" ht="15" hidden="false" customHeight="true" outlineLevel="0" collapsed="false">
      <c r="A325" s="52" t="str">
        <f aca="false">'3. Raw Leads'!A325</f>
        <v>L0324</v>
      </c>
      <c r="B325" s="52" t="str">
        <f aca="false">'3. Raw Leads'!C325</f>
        <v>Arif Akhtar</v>
      </c>
      <c r="C325" s="52" t="str">
        <f aca="false">'3. Raw Leads'!D325</f>
        <v>01771644556</v>
      </c>
      <c r="D325" s="52" t="str">
        <f aca="false">'3. Raw Leads'!I325</f>
        <v>Bashundhara R/A</v>
      </c>
      <c r="E325" s="52" t="str">
        <f aca="false">'3. Raw Leads'!J325</f>
        <v>Uttara Greenview</v>
      </c>
      <c r="F325" s="52" t="str">
        <f aca="false">'3. Raw Leads'!K325</f>
        <v>80L–1Cr</v>
      </c>
      <c r="G325" s="54" t="n">
        <f aca="false">'3. Raw Leads'!L325</f>
        <v>8999999</v>
      </c>
      <c r="H325" s="52" t="str">
        <f aca="false">'3. Raw Leads'!R325</f>
        <v>Most (≥75%)</v>
      </c>
      <c r="I325" s="57" t="n">
        <f aca="false">'3. Raw Leads'!S325</f>
        <v>0</v>
      </c>
      <c r="J325" s="52" t="n">
        <f aca="false">'3. Raw Leads'!T325</f>
        <v>3</v>
      </c>
      <c r="K325" s="52" t="n">
        <f aca="false">'3. Raw Leads'!U325</f>
        <v>0</v>
      </c>
      <c r="L325" s="52" t="str">
        <f aca="false">'3. Raw Leads'!V325</f>
        <v>No</v>
      </c>
      <c r="M325" s="52" t="n">
        <f aca="false">'3. Raw Leads'!W325</f>
        <v>2</v>
      </c>
      <c r="N325" s="52" t="str">
        <f aca="false">'3. Raw Leads'!X325</f>
        <v>Needs info – follow up</v>
      </c>
      <c r="O325" s="52" t="str">
        <f aca="false">'3. Raw Leads'!N325</f>
        <v>Within 1 month</v>
      </c>
      <c r="P325" s="52" t="n">
        <f aca="false">IFERROR(VLOOKUP(F325,'10. Lookups'!$A$3:$B$9,2,FALSE()),5)</f>
        <v>22</v>
      </c>
      <c r="Q325" s="52" t="n">
        <f aca="false">IFERROR(VLOOKUP(D325,'10. Lookups'!$D$3:$E$12,2,FALSE()),3)</f>
        <v>15</v>
      </c>
      <c r="R325" s="52" t="n">
        <f aca="false">IFERROR(VLOOKUP(E325,'10. Lookups'!$G$3:$H$8,2,FALSE()),5)</f>
        <v>15</v>
      </c>
      <c r="S325" s="52" t="n">
        <f aca="false">IFERROR(VLOOKUP(H325,'10. Lookups'!$J$3:$K$6,2,FALSE()),1)+IF(I325&gt;=75,5,IF(I325&gt;=50,3,IF(I325&gt;=25,2,IF(I325&gt;0,1,0))))+MIN(4,J325*2)</f>
        <v>8</v>
      </c>
      <c r="T325" s="52" t="n">
        <f aca="false">IF(K325&lt;=1,5,IF(K325&lt;=3,4,IF(K325&lt;=7,2,IF(K325&lt;=14,1,0))))+IFERROR(VLOOKUP(L325,'10. Lookups'!$M$3:$N$6,2,FALSE()),1)</f>
        <v>6</v>
      </c>
      <c r="U325" s="52" t="n">
        <f aca="false">IFERROR(VLOOKUP(N325,'10. Lookups'!$P$3:$Q$11,2,FALSE()),3)</f>
        <v>7</v>
      </c>
      <c r="V325" s="52" t="n">
        <f aca="false">IFERROR(VLOOKUP(O325,'10. Lookups'!$S$3:$T$7,2,FALSE()),2)</f>
        <v>5</v>
      </c>
      <c r="W325" s="52" t="n">
        <f aca="false">MIN(100,P325+Q325+R325+S325+T325+U325+V325)</f>
        <v>78</v>
      </c>
      <c r="X325" s="58" t="n">
        <f aca="false">W325</f>
        <v>78</v>
      </c>
      <c r="Y325" s="52" t="str">
        <f aca="false">IF(X325&gt;=75,"Hot",IF(X325&gt;=50,"Warm","Cold"))</f>
        <v>Hot</v>
      </c>
      <c r="Z325" s="52" t="str">
        <f aca="false">IF(Y325="Hot","Call within 5 min · senior agent · site-visit slot",IF(Y325="Warm","Call within 24h · WhatsApp drip · price sheet","Retargeting audience · email nurture · skip dial"))</f>
        <v>Call within 5 min · senior agent · site-visit slot</v>
      </c>
    </row>
    <row r="326" customFormat="false" ht="15" hidden="false" customHeight="true" outlineLevel="0" collapsed="false">
      <c r="A326" s="49" t="str">
        <f aca="false">'3. Raw Leads'!A326</f>
        <v>L0325</v>
      </c>
      <c r="B326" s="49" t="str">
        <f aca="false">'3. Raw Leads'!C326</f>
        <v>Imran Siddique</v>
      </c>
      <c r="C326" s="49" t="str">
        <f aca="false">'3. Raw Leads'!D326</f>
        <v>01980040104</v>
      </c>
      <c r="D326" s="49" t="str">
        <f aca="false">'3. Raw Leads'!I326</f>
        <v>Aftab Nagar</v>
      </c>
      <c r="E326" s="49" t="str">
        <f aca="false">'3. Raw Leads'!J326</f>
        <v>Mirpur DOHS Premier</v>
      </c>
      <c r="F326" s="49" t="str">
        <f aca="false">'3. Raw Leads'!K326</f>
        <v>Not disclosed</v>
      </c>
      <c r="G326" s="51" t="n">
        <f aca="false">'3. Raw Leads'!L326</f>
        <v>0</v>
      </c>
      <c r="H326" s="49" t="str">
        <f aca="false">'3. Raw Leads'!R326</f>
        <v>Full (all fields)</v>
      </c>
      <c r="I326" s="55" t="n">
        <f aca="false">'3. Raw Leads'!S326</f>
        <v>100</v>
      </c>
      <c r="J326" s="49" t="n">
        <f aca="false">'3. Raw Leads'!T326</f>
        <v>2</v>
      </c>
      <c r="K326" s="49" t="n">
        <f aca="false">'3. Raw Leads'!U326</f>
        <v>3</v>
      </c>
      <c r="L326" s="49" t="str">
        <f aca="false">'3. Raw Leads'!V326</f>
        <v>Yes</v>
      </c>
      <c r="M326" s="49" t="n">
        <f aca="false">'3. Raw Leads'!W326</f>
        <v>1</v>
      </c>
      <c r="N326" s="49" t="str">
        <f aca="false">'3. Raw Leads'!X326</f>
        <v>Wrong number</v>
      </c>
      <c r="O326" s="49" t="str">
        <f aca="false">'3. Raw Leads'!N326</f>
        <v>Just exploring</v>
      </c>
      <c r="P326" s="49" t="n">
        <f aca="false">IFERROR(VLOOKUP(F326,'10. Lookups'!$A$3:$B$9,2,FALSE()),5)</f>
        <v>5</v>
      </c>
      <c r="Q326" s="49" t="n">
        <f aca="false">IFERROR(VLOOKUP(D326,'10. Lookups'!$D$3:$E$12,2,FALSE()),3)</f>
        <v>15</v>
      </c>
      <c r="R326" s="49" t="n">
        <f aca="false">IFERROR(VLOOKUP(E326,'10. Lookups'!$G$3:$H$8,2,FALSE()),5)</f>
        <v>15</v>
      </c>
      <c r="S326" s="49" t="n">
        <f aca="false">IFERROR(VLOOKUP(H326,'10. Lookups'!$J$3:$K$6,2,FALSE()),1)+IF(I326&gt;=75,5,IF(I326&gt;=50,3,IF(I326&gt;=25,2,IF(I326&gt;0,1,0))))+MIN(4,J326*2)</f>
        <v>15</v>
      </c>
      <c r="T326" s="49" t="n">
        <f aca="false">IF(K326&lt;=1,5,IF(K326&lt;=3,4,IF(K326&lt;=7,2,IF(K326&lt;=14,1,0))))+IFERROR(VLOOKUP(L326,'10. Lookups'!$M$3:$N$6,2,FALSE()),1)</f>
        <v>9</v>
      </c>
      <c r="U326" s="49" t="n">
        <f aca="false">IFERROR(VLOOKUP(N326,'10. Lookups'!$P$3:$Q$11,2,FALSE()),3)</f>
        <v>0</v>
      </c>
      <c r="V326" s="49" t="n">
        <f aca="false">IFERROR(VLOOKUP(O326,'10. Lookups'!$S$3:$T$7,2,FALSE()),2)</f>
        <v>1</v>
      </c>
      <c r="W326" s="49" t="n">
        <f aca="false">MIN(100,P326+Q326+R326+S326+T326+U326+V326)</f>
        <v>60</v>
      </c>
      <c r="X326" s="56" t="n">
        <f aca="false">W326</f>
        <v>60</v>
      </c>
      <c r="Y326" s="49" t="str">
        <f aca="false">IF(X326&gt;=75,"Hot",IF(X326&gt;=50,"Warm","Cold"))</f>
        <v>Warm</v>
      </c>
      <c r="Z326" s="49" t="str">
        <f aca="false">IF(Y326="Hot","Call within 5 min · senior agent · site-visit slot",IF(Y326="Warm","Call within 24h · WhatsApp drip · price sheet","Retargeting audience · email nurture · skip dial"))</f>
        <v>Call within 24h · WhatsApp drip · price sheet</v>
      </c>
    </row>
    <row r="327" customFormat="false" ht="15" hidden="false" customHeight="true" outlineLevel="0" collapsed="false">
      <c r="A327" s="52" t="str">
        <f aca="false">'3. Raw Leads'!A327</f>
        <v>L0326</v>
      </c>
      <c r="B327" s="52" t="str">
        <f aca="false">'3. Raw Leads'!C327</f>
        <v>Shariar Siddique</v>
      </c>
      <c r="C327" s="52" t="str">
        <f aca="false">'3. Raw Leads'!D327</f>
        <v>01331441583</v>
      </c>
      <c r="D327" s="52" t="str">
        <f aca="false">'3. Raw Leads'!I327</f>
        <v>Aftab Nagar</v>
      </c>
      <c r="E327" s="52" t="str">
        <f aca="false">'3. Raw Leads'!J327</f>
        <v>Skyline Heights – Bashundhara</v>
      </c>
      <c r="F327" s="52" t="str">
        <f aca="false">'3. Raw Leads'!K327</f>
        <v>60L–80L</v>
      </c>
      <c r="G327" s="54" t="n">
        <f aca="false">'3. Raw Leads'!L327</f>
        <v>6999999</v>
      </c>
      <c r="H327" s="52" t="str">
        <f aca="false">'3. Raw Leads'!R327</f>
        <v>Most (≥75%)</v>
      </c>
      <c r="I327" s="57" t="n">
        <f aca="false">'3. Raw Leads'!S327</f>
        <v>0</v>
      </c>
      <c r="J327" s="52" t="n">
        <f aca="false">'3. Raw Leads'!T327</f>
        <v>0</v>
      </c>
      <c r="K327" s="52" t="n">
        <f aca="false">'3. Raw Leads'!U327</f>
        <v>2</v>
      </c>
      <c r="L327" s="52" t="str">
        <f aca="false">'3. Raw Leads'!V327</f>
        <v>No</v>
      </c>
      <c r="M327" s="52" t="n">
        <f aca="false">'3. Raw Leads'!W327</f>
        <v>5</v>
      </c>
      <c r="N327" s="52" t="str">
        <f aca="false">'3. Raw Leads'!X327</f>
        <v>Needs info – follow up</v>
      </c>
      <c r="O327" s="52" t="str">
        <f aca="false">'3. Raw Leads'!N327</f>
        <v>Just exploring</v>
      </c>
      <c r="P327" s="52" t="n">
        <f aca="false">IFERROR(VLOOKUP(F327,'10. Lookups'!$A$3:$B$9,2,FALSE()),5)</f>
        <v>18</v>
      </c>
      <c r="Q327" s="52" t="n">
        <f aca="false">IFERROR(VLOOKUP(D327,'10. Lookups'!$D$3:$E$12,2,FALSE()),3)</f>
        <v>15</v>
      </c>
      <c r="R327" s="52" t="n">
        <f aca="false">IFERROR(VLOOKUP(E327,'10. Lookups'!$G$3:$H$8,2,FALSE()),5)</f>
        <v>15</v>
      </c>
      <c r="S327" s="52" t="n">
        <f aca="false">IFERROR(VLOOKUP(H327,'10. Lookups'!$J$3:$K$6,2,FALSE()),1)+IF(I327&gt;=75,5,IF(I327&gt;=50,3,IF(I327&gt;=25,2,IF(I327&gt;0,1,0))))+MIN(4,J327*2)</f>
        <v>4</v>
      </c>
      <c r="T327" s="52" t="n">
        <f aca="false">IF(K327&lt;=1,5,IF(K327&lt;=3,4,IF(K327&lt;=7,2,IF(K327&lt;=14,1,0))))+IFERROR(VLOOKUP(L327,'10. Lookups'!$M$3:$N$6,2,FALSE()),1)</f>
        <v>5</v>
      </c>
      <c r="U327" s="52" t="n">
        <f aca="false">IFERROR(VLOOKUP(N327,'10. Lookups'!$P$3:$Q$11,2,FALSE()),3)</f>
        <v>7</v>
      </c>
      <c r="V327" s="52" t="n">
        <f aca="false">IFERROR(VLOOKUP(O327,'10. Lookups'!$S$3:$T$7,2,FALSE()),2)</f>
        <v>1</v>
      </c>
      <c r="W327" s="52" t="n">
        <f aca="false">MIN(100,P327+Q327+R327+S327+T327+U327+V327)</f>
        <v>65</v>
      </c>
      <c r="X327" s="58" t="n">
        <f aca="false">W327</f>
        <v>65</v>
      </c>
      <c r="Y327" s="52" t="str">
        <f aca="false">IF(X327&gt;=75,"Hot",IF(X327&gt;=50,"Warm","Cold"))</f>
        <v>Warm</v>
      </c>
      <c r="Z327" s="52" t="str">
        <f aca="false">IF(Y327="Hot","Call within 5 min · senior agent · site-visit slot",IF(Y327="Warm","Call within 24h · WhatsApp drip · price sheet","Retargeting audience · email nurture · skip dial"))</f>
        <v>Call within 24h · WhatsApp drip · price sheet</v>
      </c>
    </row>
    <row r="328" customFormat="false" ht="15" hidden="false" customHeight="true" outlineLevel="0" collapsed="false">
      <c r="A328" s="49" t="str">
        <f aca="false">'3. Raw Leads'!A328</f>
        <v>L0327</v>
      </c>
      <c r="B328" s="49" t="str">
        <f aca="false">'3. Raw Leads'!C328</f>
        <v>Tanvir Rahman</v>
      </c>
      <c r="C328" s="49" t="str">
        <f aca="false">'3. Raw Leads'!D328</f>
        <v>01967983631</v>
      </c>
      <c r="D328" s="49" t="str">
        <f aca="false">'3. Raw Leads'!I328</f>
        <v>Outside Dhaka</v>
      </c>
      <c r="E328" s="49" t="str">
        <f aca="false">'3. Raw Leads'!J328</f>
        <v>Skyline Heights – Bashundhara</v>
      </c>
      <c r="F328" s="49" t="str">
        <f aca="false">'3. Raw Leads'!K328</f>
        <v>Under 60L</v>
      </c>
      <c r="G328" s="51" t="n">
        <f aca="false">'3. Raw Leads'!L328</f>
        <v>4499999</v>
      </c>
      <c r="H328" s="49" t="str">
        <f aca="false">'3. Raw Leads'!R328</f>
        <v>Partial (50–75%)</v>
      </c>
      <c r="I328" s="55" t="n">
        <f aca="false">'3. Raw Leads'!S328</f>
        <v>75</v>
      </c>
      <c r="J328" s="49" t="n">
        <f aca="false">'3. Raw Leads'!T328</f>
        <v>0</v>
      </c>
      <c r="K328" s="49" t="n">
        <f aca="false">'3. Raw Leads'!U328</f>
        <v>1</v>
      </c>
      <c r="L328" s="49" t="str">
        <f aca="false">'3. Raw Leads'!V328</f>
        <v>Yes</v>
      </c>
      <c r="M328" s="49" t="n">
        <f aca="false">'3. Raw Leads'!W328</f>
        <v>2</v>
      </c>
      <c r="N328" s="49" t="str">
        <f aca="false">'3. Raw Leads'!X328</f>
        <v>Out of budget</v>
      </c>
      <c r="O328" s="49" t="str">
        <f aca="false">'3. Raw Leads'!N328</f>
        <v>1–3 months</v>
      </c>
      <c r="P328" s="49" t="n">
        <f aca="false">IFERROR(VLOOKUP(F328,'10. Lookups'!$A$3:$B$9,2,FALSE()),5)</f>
        <v>8</v>
      </c>
      <c r="Q328" s="49" t="n">
        <f aca="false">IFERROR(VLOOKUP(D328,'10. Lookups'!$D$3:$E$12,2,FALSE()),3)</f>
        <v>3</v>
      </c>
      <c r="R328" s="49" t="n">
        <f aca="false">IFERROR(VLOOKUP(E328,'10. Lookups'!$G$3:$H$8,2,FALSE()),5)</f>
        <v>15</v>
      </c>
      <c r="S328" s="49" t="n">
        <f aca="false">IFERROR(VLOOKUP(H328,'10. Lookups'!$J$3:$K$6,2,FALSE()),1)+IF(I328&gt;=75,5,IF(I328&gt;=50,3,IF(I328&gt;=25,2,IF(I328&gt;0,1,0))))+MIN(4,J328*2)</f>
        <v>7</v>
      </c>
      <c r="T328" s="49" t="n">
        <f aca="false">IF(K328&lt;=1,5,IF(K328&lt;=3,4,IF(K328&lt;=7,2,IF(K328&lt;=14,1,0))))+IFERROR(VLOOKUP(L328,'10. Lookups'!$M$3:$N$6,2,FALSE()),1)</f>
        <v>10</v>
      </c>
      <c r="U328" s="49" t="n">
        <f aca="false">IFERROR(VLOOKUP(N328,'10. Lookups'!$P$3:$Q$11,2,FALSE()),3)</f>
        <v>2</v>
      </c>
      <c r="V328" s="49" t="n">
        <f aca="false">IFERROR(VLOOKUP(O328,'10. Lookups'!$S$3:$T$7,2,FALSE()),2)</f>
        <v>4</v>
      </c>
      <c r="W328" s="49" t="n">
        <f aca="false">MIN(100,P328+Q328+R328+S328+T328+U328+V328)</f>
        <v>49</v>
      </c>
      <c r="X328" s="56" t="n">
        <f aca="false">W328</f>
        <v>49</v>
      </c>
      <c r="Y328" s="49" t="str">
        <f aca="false">IF(X328&gt;=75,"Hot",IF(X328&gt;=50,"Warm","Cold"))</f>
        <v>Cold</v>
      </c>
      <c r="Z328" s="49" t="str">
        <f aca="false">IF(Y328="Hot","Call within 5 min · senior agent · site-visit slot",IF(Y328="Warm","Call within 24h · WhatsApp drip · price sheet","Retargeting audience · email nurture · skip dial"))</f>
        <v>Retargeting audience · email nurture · skip dial</v>
      </c>
    </row>
    <row r="329" customFormat="false" ht="15" hidden="false" customHeight="true" outlineLevel="0" collapsed="false">
      <c r="A329" s="52" t="str">
        <f aca="false">'3. Raw Leads'!A329</f>
        <v>L0328</v>
      </c>
      <c r="B329" s="52" t="str">
        <f aca="false">'3. Raw Leads'!C329</f>
        <v>Polash Akond</v>
      </c>
      <c r="C329" s="52" t="str">
        <f aca="false">'3. Raw Leads'!D329</f>
        <v>01345106634</v>
      </c>
      <c r="D329" s="52" t="str">
        <f aca="false">'3. Raw Leads'!I329</f>
        <v>Banasree</v>
      </c>
      <c r="E329" s="52" t="str">
        <f aca="false">'3. Raw Leads'!J329</f>
        <v>Generic / Not Sure</v>
      </c>
      <c r="F329" s="52" t="str">
        <f aca="false">'3. Raw Leads'!K329</f>
        <v>60L–80L</v>
      </c>
      <c r="G329" s="54" t="n">
        <f aca="false">'3. Raw Leads'!L329</f>
        <v>6999999</v>
      </c>
      <c r="H329" s="52" t="str">
        <f aca="false">'3. Raw Leads'!R329</f>
        <v>Full (all fields)</v>
      </c>
      <c r="I329" s="57" t="n">
        <f aca="false">'3. Raw Leads'!S329</f>
        <v>100</v>
      </c>
      <c r="J329" s="52" t="n">
        <f aca="false">'3. Raw Leads'!T329</f>
        <v>0</v>
      </c>
      <c r="K329" s="52" t="n">
        <f aca="false">'3. Raw Leads'!U329</f>
        <v>1</v>
      </c>
      <c r="L329" s="52" t="str">
        <f aca="false">'3. Raw Leads'!V329</f>
        <v>Yes</v>
      </c>
      <c r="M329" s="52" t="n">
        <f aca="false">'3. Raw Leads'!W329</f>
        <v>2</v>
      </c>
      <c r="N329" s="52" t="str">
        <f aca="false">'3. Raw Leads'!X329</f>
        <v>Needs info – follow up</v>
      </c>
      <c r="O329" s="52" t="str">
        <f aca="false">'3. Raw Leads'!N329</f>
        <v>Just exploring</v>
      </c>
      <c r="P329" s="52" t="n">
        <f aca="false">IFERROR(VLOOKUP(F329,'10. Lookups'!$A$3:$B$9,2,FALSE()),5)</f>
        <v>18</v>
      </c>
      <c r="Q329" s="52" t="n">
        <f aca="false">IFERROR(VLOOKUP(D329,'10. Lookups'!$D$3:$E$12,2,FALSE()),3)</f>
        <v>15</v>
      </c>
      <c r="R329" s="52" t="n">
        <f aca="false">IFERROR(VLOOKUP(E329,'10. Lookups'!$G$3:$H$8,2,FALSE()),5)</f>
        <v>5</v>
      </c>
      <c r="S329" s="52" t="n">
        <f aca="false">IFERROR(VLOOKUP(H329,'10. Lookups'!$J$3:$K$6,2,FALSE()),1)+IF(I329&gt;=75,5,IF(I329&gt;=50,3,IF(I329&gt;=25,2,IF(I329&gt;0,1,0))))+MIN(4,J329*2)</f>
        <v>11</v>
      </c>
      <c r="T329" s="52" t="n">
        <f aca="false">IF(K329&lt;=1,5,IF(K329&lt;=3,4,IF(K329&lt;=7,2,IF(K329&lt;=14,1,0))))+IFERROR(VLOOKUP(L329,'10. Lookups'!$M$3:$N$6,2,FALSE()),1)</f>
        <v>10</v>
      </c>
      <c r="U329" s="52" t="n">
        <f aca="false">IFERROR(VLOOKUP(N329,'10. Lookups'!$P$3:$Q$11,2,FALSE()),3)</f>
        <v>7</v>
      </c>
      <c r="V329" s="52" t="n">
        <f aca="false">IFERROR(VLOOKUP(O329,'10. Lookups'!$S$3:$T$7,2,FALSE()),2)</f>
        <v>1</v>
      </c>
      <c r="W329" s="52" t="n">
        <f aca="false">MIN(100,P329+Q329+R329+S329+T329+U329+V329)</f>
        <v>67</v>
      </c>
      <c r="X329" s="58" t="n">
        <f aca="false">W329</f>
        <v>67</v>
      </c>
      <c r="Y329" s="52" t="str">
        <f aca="false">IF(X329&gt;=75,"Hot",IF(X329&gt;=50,"Warm","Cold"))</f>
        <v>Warm</v>
      </c>
      <c r="Z329" s="52" t="str">
        <f aca="false">IF(Y329="Hot","Call within 5 min · senior agent · site-visit slot",IF(Y329="Warm","Call within 24h · WhatsApp drip · price sheet","Retargeting audience · email nurture · skip dial"))</f>
        <v>Call within 24h · WhatsApp drip · price sheet</v>
      </c>
    </row>
    <row r="330" customFormat="false" ht="15" hidden="false" customHeight="true" outlineLevel="0" collapsed="false">
      <c r="A330" s="49" t="str">
        <f aca="false">'3. Raw Leads'!A330</f>
        <v>L0329</v>
      </c>
      <c r="B330" s="49" t="str">
        <f aca="false">'3. Raw Leads'!C330</f>
        <v>Jubayer Pramanik</v>
      </c>
      <c r="C330" s="49" t="str">
        <f aca="false">'3. Raw Leads'!D330</f>
        <v>01973235494</v>
      </c>
      <c r="D330" s="49" t="str">
        <f aca="false">'3. Raw Leads'!I330</f>
        <v>Uttara</v>
      </c>
      <c r="E330" s="49" t="str">
        <f aca="false">'3. Raw Leads'!J330</f>
        <v>Skyline Heights – Bashundhara</v>
      </c>
      <c r="F330" s="49" t="str">
        <f aca="false">'3. Raw Leads'!K330</f>
        <v>Under 60L</v>
      </c>
      <c r="G330" s="51" t="n">
        <f aca="false">'3. Raw Leads'!L330</f>
        <v>4499999</v>
      </c>
      <c r="H330" s="49" t="str">
        <f aca="false">'3. Raw Leads'!R330</f>
        <v>Full (all fields)</v>
      </c>
      <c r="I330" s="55" t="n">
        <f aca="false">'3. Raw Leads'!S330</f>
        <v>95</v>
      </c>
      <c r="J330" s="49" t="n">
        <f aca="false">'3. Raw Leads'!T330</f>
        <v>1</v>
      </c>
      <c r="K330" s="49" t="n">
        <f aca="false">'3. Raw Leads'!U330</f>
        <v>1</v>
      </c>
      <c r="L330" s="49" t="str">
        <f aca="false">'3. Raw Leads'!V330</f>
        <v>Read no reply</v>
      </c>
      <c r="M330" s="49" t="n">
        <f aca="false">'3. Raw Leads'!W330</f>
        <v>1</v>
      </c>
      <c r="N330" s="49" t="str">
        <f aca="false">'3. Raw Leads'!X330</f>
        <v>Not interested</v>
      </c>
      <c r="O330" s="49" t="str">
        <f aca="false">'3. Raw Leads'!N330</f>
        <v>1–3 months</v>
      </c>
      <c r="P330" s="49" t="n">
        <f aca="false">IFERROR(VLOOKUP(F330,'10. Lookups'!$A$3:$B$9,2,FALSE()),5)</f>
        <v>8</v>
      </c>
      <c r="Q330" s="49" t="n">
        <f aca="false">IFERROR(VLOOKUP(D330,'10. Lookups'!$D$3:$E$12,2,FALSE()),3)</f>
        <v>15</v>
      </c>
      <c r="R330" s="49" t="n">
        <f aca="false">IFERROR(VLOOKUP(E330,'10. Lookups'!$G$3:$H$8,2,FALSE()),5)</f>
        <v>15</v>
      </c>
      <c r="S330" s="49" t="n">
        <f aca="false">IFERROR(VLOOKUP(H330,'10. Lookups'!$J$3:$K$6,2,FALSE()),1)+IF(I330&gt;=75,5,IF(I330&gt;=50,3,IF(I330&gt;=25,2,IF(I330&gt;0,1,0))))+MIN(4,J330*2)</f>
        <v>13</v>
      </c>
      <c r="T330" s="49" t="n">
        <f aca="false">IF(K330&lt;=1,5,IF(K330&lt;=3,4,IF(K330&lt;=7,2,IF(K330&lt;=14,1,0))))+IFERROR(VLOOKUP(L330,'10. Lookups'!$M$3:$N$6,2,FALSE()),1)</f>
        <v>8</v>
      </c>
      <c r="U330" s="49" t="n">
        <f aca="false">IFERROR(VLOOKUP(N330,'10. Lookups'!$P$3:$Q$11,2,FALSE()),3)</f>
        <v>1</v>
      </c>
      <c r="V330" s="49" t="n">
        <f aca="false">IFERROR(VLOOKUP(O330,'10. Lookups'!$S$3:$T$7,2,FALSE()),2)</f>
        <v>4</v>
      </c>
      <c r="W330" s="49" t="n">
        <f aca="false">MIN(100,P330+Q330+R330+S330+T330+U330+V330)</f>
        <v>64</v>
      </c>
      <c r="X330" s="56" t="n">
        <f aca="false">W330</f>
        <v>64</v>
      </c>
      <c r="Y330" s="49" t="str">
        <f aca="false">IF(X330&gt;=75,"Hot",IF(X330&gt;=50,"Warm","Cold"))</f>
        <v>Warm</v>
      </c>
      <c r="Z330" s="49" t="str">
        <f aca="false">IF(Y330="Hot","Call within 5 min · senior agent · site-visit slot",IF(Y330="Warm","Call within 24h · WhatsApp drip · price sheet","Retargeting audience · email nurture · skip dial"))</f>
        <v>Call within 24h · WhatsApp drip · price sheet</v>
      </c>
    </row>
    <row r="331" customFormat="false" ht="15" hidden="false" customHeight="true" outlineLevel="0" collapsed="false">
      <c r="A331" s="52" t="str">
        <f aca="false">'3. Raw Leads'!A331</f>
        <v>L0330</v>
      </c>
      <c r="B331" s="52" t="str">
        <f aca="false">'3. Raw Leads'!C331</f>
        <v>Saiful Reza</v>
      </c>
      <c r="C331" s="52" t="str">
        <f aca="false">'3. Raw Leads'!D331</f>
        <v>01979073710</v>
      </c>
      <c r="D331" s="52" t="str">
        <f aca="false">'3. Raw Leads'!I331</f>
        <v>Uttara</v>
      </c>
      <c r="E331" s="52" t="str">
        <f aca="false">'3. Raw Leads'!J331</f>
        <v>Generic / Not Sure</v>
      </c>
      <c r="F331" s="52" t="str">
        <f aca="false">'3. Raw Leads'!K331</f>
        <v>60L–80L</v>
      </c>
      <c r="G331" s="54" t="n">
        <f aca="false">'3. Raw Leads'!L331</f>
        <v>6999999</v>
      </c>
      <c r="H331" s="52" t="str">
        <f aca="false">'3. Raw Leads'!R331</f>
        <v>Most (≥75%)</v>
      </c>
      <c r="I331" s="57" t="n">
        <f aca="false">'3. Raw Leads'!S331</f>
        <v>0</v>
      </c>
      <c r="J331" s="52" t="n">
        <f aca="false">'3. Raw Leads'!T331</f>
        <v>0</v>
      </c>
      <c r="K331" s="52" t="n">
        <f aca="false">'3. Raw Leads'!U331</f>
        <v>1</v>
      </c>
      <c r="L331" s="52" t="str">
        <f aca="false">'3. Raw Leads'!V331</f>
        <v>Yes</v>
      </c>
      <c r="M331" s="52" t="n">
        <f aca="false">'3. Raw Leads'!W331</f>
        <v>3</v>
      </c>
      <c r="N331" s="52" t="str">
        <f aca="false">'3. Raw Leads'!X331</f>
        <v>Not interested</v>
      </c>
      <c r="O331" s="52" t="str">
        <f aca="false">'3. Raw Leads'!N331</f>
        <v>Within 1 month</v>
      </c>
      <c r="P331" s="52" t="n">
        <f aca="false">IFERROR(VLOOKUP(F331,'10. Lookups'!$A$3:$B$9,2,FALSE()),5)</f>
        <v>18</v>
      </c>
      <c r="Q331" s="52" t="n">
        <f aca="false">IFERROR(VLOOKUP(D331,'10. Lookups'!$D$3:$E$12,2,FALSE()),3)</f>
        <v>15</v>
      </c>
      <c r="R331" s="52" t="n">
        <f aca="false">IFERROR(VLOOKUP(E331,'10. Lookups'!$G$3:$H$8,2,FALSE()),5)</f>
        <v>5</v>
      </c>
      <c r="S331" s="52" t="n">
        <f aca="false">IFERROR(VLOOKUP(H331,'10. Lookups'!$J$3:$K$6,2,FALSE()),1)+IF(I331&gt;=75,5,IF(I331&gt;=50,3,IF(I331&gt;=25,2,IF(I331&gt;0,1,0))))+MIN(4,J331*2)</f>
        <v>4</v>
      </c>
      <c r="T331" s="52" t="n">
        <f aca="false">IF(K331&lt;=1,5,IF(K331&lt;=3,4,IF(K331&lt;=7,2,IF(K331&lt;=14,1,0))))+IFERROR(VLOOKUP(L331,'10. Lookups'!$M$3:$N$6,2,FALSE()),1)</f>
        <v>10</v>
      </c>
      <c r="U331" s="52" t="n">
        <f aca="false">IFERROR(VLOOKUP(N331,'10. Lookups'!$P$3:$Q$11,2,FALSE()),3)</f>
        <v>1</v>
      </c>
      <c r="V331" s="52" t="n">
        <f aca="false">IFERROR(VLOOKUP(O331,'10. Lookups'!$S$3:$T$7,2,FALSE()),2)</f>
        <v>5</v>
      </c>
      <c r="W331" s="52" t="n">
        <f aca="false">MIN(100,P331+Q331+R331+S331+T331+U331+V331)</f>
        <v>58</v>
      </c>
      <c r="X331" s="58" t="n">
        <f aca="false">W331</f>
        <v>58</v>
      </c>
      <c r="Y331" s="52" t="str">
        <f aca="false">IF(X331&gt;=75,"Hot",IF(X331&gt;=50,"Warm","Cold"))</f>
        <v>Warm</v>
      </c>
      <c r="Z331" s="52" t="str">
        <f aca="false">IF(Y331="Hot","Call within 5 min · senior agent · site-visit slot",IF(Y331="Warm","Call within 24h · WhatsApp drip · price sheet","Retargeting audience · email nurture · skip dial"))</f>
        <v>Call within 24h · WhatsApp drip · price sheet</v>
      </c>
    </row>
    <row r="332" customFormat="false" ht="15" hidden="false" customHeight="true" outlineLevel="0" collapsed="false">
      <c r="A332" s="49" t="str">
        <f aca="false">'3. Raw Leads'!A332</f>
        <v>L0331</v>
      </c>
      <c r="B332" s="49" t="str">
        <f aca="false">'3. Raw Leads'!C332</f>
        <v>Mahmud Mondol</v>
      </c>
      <c r="C332" s="49" t="str">
        <f aca="false">'3. Raw Leads'!D332</f>
        <v>01697148026</v>
      </c>
      <c r="D332" s="49" t="str">
        <f aca="false">'3. Raw Leads'!I332</f>
        <v>Uttara</v>
      </c>
      <c r="E332" s="49" t="str">
        <f aca="false">'3. Raw Leads'!J332</f>
        <v>Banasree Bay</v>
      </c>
      <c r="F332" s="49" t="str">
        <f aca="false">'3. Raw Leads'!K332</f>
        <v>1Cr–1.25Cr</v>
      </c>
      <c r="G332" s="51" t="n">
        <f aca="false">'3. Raw Leads'!L332</f>
        <v>11249999</v>
      </c>
      <c r="H332" s="49" t="str">
        <f aca="false">'3. Raw Leads'!R332</f>
        <v>Full (all fields)</v>
      </c>
      <c r="I332" s="55" t="n">
        <f aca="false">'3. Raw Leads'!S332</f>
        <v>25</v>
      </c>
      <c r="J332" s="49" t="n">
        <f aca="false">'3. Raw Leads'!T332</f>
        <v>1</v>
      </c>
      <c r="K332" s="49" t="n">
        <f aca="false">'3. Raw Leads'!U332</f>
        <v>1</v>
      </c>
      <c r="L332" s="49" t="str">
        <f aca="false">'3. Raw Leads'!V332</f>
        <v>Read no reply</v>
      </c>
      <c r="M332" s="49" t="n">
        <f aca="false">'3. Raw Leads'!W332</f>
        <v>2</v>
      </c>
      <c r="N332" s="49" t="str">
        <f aca="false">'3. Raw Leads'!X332</f>
        <v>Not picked up</v>
      </c>
      <c r="O332" s="49" t="str">
        <f aca="false">'3. Raw Leads'!N332</f>
        <v>3–6 months</v>
      </c>
      <c r="P332" s="49" t="n">
        <f aca="false">IFERROR(VLOOKUP(F332,'10. Lookups'!$A$3:$B$9,2,FALSE()),5)</f>
        <v>25</v>
      </c>
      <c r="Q332" s="49" t="n">
        <f aca="false">IFERROR(VLOOKUP(D332,'10. Lookups'!$D$3:$E$12,2,FALSE()),3)</f>
        <v>15</v>
      </c>
      <c r="R332" s="49" t="n">
        <f aca="false">IFERROR(VLOOKUP(E332,'10. Lookups'!$G$3:$H$8,2,FALSE()),5)</f>
        <v>15</v>
      </c>
      <c r="S332" s="49" t="n">
        <f aca="false">IFERROR(VLOOKUP(H332,'10. Lookups'!$J$3:$K$6,2,FALSE()),1)+IF(I332&gt;=75,5,IF(I332&gt;=50,3,IF(I332&gt;=25,2,IF(I332&gt;0,1,0))))+MIN(4,J332*2)</f>
        <v>10</v>
      </c>
      <c r="T332" s="49" t="n">
        <f aca="false">IF(K332&lt;=1,5,IF(K332&lt;=3,4,IF(K332&lt;=7,2,IF(K332&lt;=14,1,0))))+IFERROR(VLOOKUP(L332,'10. Lookups'!$M$3:$N$6,2,FALSE()),1)</f>
        <v>8</v>
      </c>
      <c r="U332" s="49" t="n">
        <f aca="false">IFERROR(VLOOKUP(N332,'10. Lookups'!$P$3:$Q$11,2,FALSE()),3)</f>
        <v>3</v>
      </c>
      <c r="V332" s="49" t="n">
        <f aca="false">IFERROR(VLOOKUP(O332,'10. Lookups'!$S$3:$T$7,2,FALSE()),2)</f>
        <v>3</v>
      </c>
      <c r="W332" s="49" t="n">
        <f aca="false">MIN(100,P332+Q332+R332+S332+T332+U332+V332)</f>
        <v>79</v>
      </c>
      <c r="X332" s="56" t="n">
        <f aca="false">W332</f>
        <v>79</v>
      </c>
      <c r="Y332" s="49" t="str">
        <f aca="false">IF(X332&gt;=75,"Hot",IF(X332&gt;=50,"Warm","Cold"))</f>
        <v>Hot</v>
      </c>
      <c r="Z332" s="49" t="str">
        <f aca="false">IF(Y332="Hot","Call within 5 min · senior agent · site-visit slot",IF(Y332="Warm","Call within 24h · WhatsApp drip · price sheet","Retargeting audience · email nurture · skip dial"))</f>
        <v>Call within 5 min · senior agent · site-visit slot</v>
      </c>
    </row>
    <row r="333" customFormat="false" ht="15" hidden="false" customHeight="true" outlineLevel="0" collapsed="false">
      <c r="A333" s="52" t="str">
        <f aca="false">'3. Raw Leads'!A333</f>
        <v>L0332</v>
      </c>
      <c r="B333" s="52" t="str">
        <f aca="false">'3. Raw Leads'!C333</f>
        <v>Rakib Karim</v>
      </c>
      <c r="C333" s="52" t="str">
        <f aca="false">'3. Raw Leads'!D333</f>
        <v>01396443098</v>
      </c>
      <c r="D333" s="52" t="str">
        <f aca="false">'3. Raw Leads'!I333</f>
        <v>Uttara</v>
      </c>
      <c r="E333" s="52" t="str">
        <f aca="false">'3. Raw Leads'!J333</f>
        <v>Mirpur DOHS Premier</v>
      </c>
      <c r="F333" s="52" t="str">
        <f aca="false">'3. Raw Leads'!K333</f>
        <v>1Cr–1.25Cr</v>
      </c>
      <c r="G333" s="54" t="n">
        <f aca="false">'3. Raw Leads'!L333</f>
        <v>11249999</v>
      </c>
      <c r="H333" s="52" t="str">
        <f aca="false">'3. Raw Leads'!R333</f>
        <v>Most (≥75%)</v>
      </c>
      <c r="I333" s="57" t="n">
        <f aca="false">'3. Raw Leads'!S333</f>
        <v>95</v>
      </c>
      <c r="J333" s="52" t="n">
        <f aca="false">'3. Raw Leads'!T333</f>
        <v>3</v>
      </c>
      <c r="K333" s="52" t="n">
        <f aca="false">'3. Raw Leads'!U333</f>
        <v>7</v>
      </c>
      <c r="L333" s="52" t="str">
        <f aca="false">'3. Raw Leads'!V333</f>
        <v>Yes</v>
      </c>
      <c r="M333" s="52" t="n">
        <f aca="false">'3. Raw Leads'!W333</f>
        <v>4</v>
      </c>
      <c r="N333" s="52" t="str">
        <f aca="false">'3. Raw Leads'!X333</f>
        <v>Needs info – follow up</v>
      </c>
      <c r="O333" s="52" t="str">
        <f aca="false">'3. Raw Leads'!N333</f>
        <v>Just exploring</v>
      </c>
      <c r="P333" s="52" t="n">
        <f aca="false">IFERROR(VLOOKUP(F333,'10. Lookups'!$A$3:$B$9,2,FALSE()),5)</f>
        <v>25</v>
      </c>
      <c r="Q333" s="52" t="n">
        <f aca="false">IFERROR(VLOOKUP(D333,'10. Lookups'!$D$3:$E$12,2,FALSE()),3)</f>
        <v>15</v>
      </c>
      <c r="R333" s="52" t="n">
        <f aca="false">IFERROR(VLOOKUP(E333,'10. Lookups'!$G$3:$H$8,2,FALSE()),5)</f>
        <v>15</v>
      </c>
      <c r="S333" s="52" t="n">
        <f aca="false">IFERROR(VLOOKUP(H333,'10. Lookups'!$J$3:$K$6,2,FALSE()),1)+IF(I333&gt;=75,5,IF(I333&gt;=50,3,IF(I333&gt;=25,2,IF(I333&gt;0,1,0))))+MIN(4,J333*2)</f>
        <v>13</v>
      </c>
      <c r="T333" s="52" t="n">
        <f aca="false">IF(K333&lt;=1,5,IF(K333&lt;=3,4,IF(K333&lt;=7,2,IF(K333&lt;=14,1,0))))+IFERROR(VLOOKUP(L333,'10. Lookups'!$M$3:$N$6,2,FALSE()),1)</f>
        <v>7</v>
      </c>
      <c r="U333" s="52" t="n">
        <f aca="false">IFERROR(VLOOKUP(N333,'10. Lookups'!$P$3:$Q$11,2,FALSE()),3)</f>
        <v>7</v>
      </c>
      <c r="V333" s="52" t="n">
        <f aca="false">IFERROR(VLOOKUP(O333,'10. Lookups'!$S$3:$T$7,2,FALSE()),2)</f>
        <v>1</v>
      </c>
      <c r="W333" s="52" t="n">
        <f aca="false">MIN(100,P333+Q333+R333+S333+T333+U333+V333)</f>
        <v>83</v>
      </c>
      <c r="X333" s="58" t="n">
        <f aca="false">W333</f>
        <v>83</v>
      </c>
      <c r="Y333" s="52" t="str">
        <f aca="false">IF(X333&gt;=75,"Hot",IF(X333&gt;=50,"Warm","Cold"))</f>
        <v>Hot</v>
      </c>
      <c r="Z333" s="52" t="str">
        <f aca="false">IF(Y333="Hot","Call within 5 min · senior agent · site-visit slot",IF(Y333="Warm","Call within 24h · WhatsApp drip · price sheet","Retargeting audience · email nurture · skip dial"))</f>
        <v>Call within 5 min · senior agent · site-visit slot</v>
      </c>
    </row>
    <row r="334" customFormat="false" ht="15" hidden="false" customHeight="true" outlineLevel="0" collapsed="false">
      <c r="A334" s="49" t="str">
        <f aca="false">'3. Raw Leads'!A334</f>
        <v>L0333</v>
      </c>
      <c r="B334" s="49" t="str">
        <f aca="false">'3. Raw Leads'!C334</f>
        <v>Shariar Talukder</v>
      </c>
      <c r="C334" s="49" t="str">
        <f aca="false">'3. Raw Leads'!D334</f>
        <v>01410740650</v>
      </c>
      <c r="D334" s="49" t="str">
        <f aca="false">'3. Raw Leads'!I334</f>
        <v>Uttara</v>
      </c>
      <c r="E334" s="49" t="str">
        <f aca="false">'3. Raw Leads'!J334</f>
        <v>Aftab Garden Residence</v>
      </c>
      <c r="F334" s="49" t="str">
        <f aca="false">'3. Raw Leads'!K334</f>
        <v>1.25Cr–1.5Cr</v>
      </c>
      <c r="G334" s="51" t="n">
        <f aca="false">'3. Raw Leads'!L334</f>
        <v>13750000</v>
      </c>
      <c r="H334" s="49" t="str">
        <f aca="false">'3. Raw Leads'!R334</f>
        <v>Most (≥75%)</v>
      </c>
      <c r="I334" s="55" t="n">
        <f aca="false">'3. Raw Leads'!S334</f>
        <v>0</v>
      </c>
      <c r="J334" s="49" t="n">
        <f aca="false">'3. Raw Leads'!T334</f>
        <v>0</v>
      </c>
      <c r="K334" s="49" t="n">
        <f aca="false">'3. Raw Leads'!U334</f>
        <v>0</v>
      </c>
      <c r="L334" s="49" t="str">
        <f aca="false">'3. Raw Leads'!V334</f>
        <v>Read no reply</v>
      </c>
      <c r="M334" s="49" t="n">
        <f aca="false">'3. Raw Leads'!W334</f>
        <v>2</v>
      </c>
      <c r="N334" s="49" t="str">
        <f aca="false">'3. Raw Leads'!X334</f>
        <v>Interested – evaluating</v>
      </c>
      <c r="O334" s="49" t="str">
        <f aca="false">'3. Raw Leads'!N334</f>
        <v>Just exploring</v>
      </c>
      <c r="P334" s="49" t="n">
        <f aca="false">IFERROR(VLOOKUP(F334,'10. Lookups'!$A$3:$B$9,2,FALSE()),5)</f>
        <v>23</v>
      </c>
      <c r="Q334" s="49" t="n">
        <f aca="false">IFERROR(VLOOKUP(D334,'10. Lookups'!$D$3:$E$12,2,FALSE()),3)</f>
        <v>15</v>
      </c>
      <c r="R334" s="49" t="n">
        <f aca="false">IFERROR(VLOOKUP(E334,'10. Lookups'!$G$3:$H$8,2,FALSE()),5)</f>
        <v>15</v>
      </c>
      <c r="S334" s="49" t="n">
        <f aca="false">IFERROR(VLOOKUP(H334,'10. Lookups'!$J$3:$K$6,2,FALSE()),1)+IF(I334&gt;=75,5,IF(I334&gt;=50,3,IF(I334&gt;=25,2,IF(I334&gt;0,1,0))))+MIN(4,J334*2)</f>
        <v>4</v>
      </c>
      <c r="T334" s="49" t="n">
        <f aca="false">IF(K334&lt;=1,5,IF(K334&lt;=3,4,IF(K334&lt;=7,2,IF(K334&lt;=14,1,0))))+IFERROR(VLOOKUP(L334,'10. Lookups'!$M$3:$N$6,2,FALSE()),1)</f>
        <v>8</v>
      </c>
      <c r="U334" s="49" t="n">
        <f aca="false">IFERROR(VLOOKUP(N334,'10. Lookups'!$P$3:$Q$11,2,FALSE()),3)</f>
        <v>10</v>
      </c>
      <c r="V334" s="49" t="n">
        <f aca="false">IFERROR(VLOOKUP(O334,'10. Lookups'!$S$3:$T$7,2,FALSE()),2)</f>
        <v>1</v>
      </c>
      <c r="W334" s="49" t="n">
        <f aca="false">MIN(100,P334+Q334+R334+S334+T334+U334+V334)</f>
        <v>76</v>
      </c>
      <c r="X334" s="56" t="n">
        <f aca="false">W334</f>
        <v>76</v>
      </c>
      <c r="Y334" s="49" t="str">
        <f aca="false">IF(X334&gt;=75,"Hot",IF(X334&gt;=50,"Warm","Cold"))</f>
        <v>Hot</v>
      </c>
      <c r="Z334" s="49" t="str">
        <f aca="false">IF(Y334="Hot","Call within 5 min · senior agent · site-visit slot",IF(Y334="Warm","Call within 24h · WhatsApp drip · price sheet","Retargeting audience · email nurture · skip dial"))</f>
        <v>Call within 5 min · senior agent · site-visit slot</v>
      </c>
    </row>
    <row r="335" customFormat="false" ht="15" hidden="false" customHeight="true" outlineLevel="0" collapsed="false">
      <c r="A335" s="52" t="str">
        <f aca="false">'3. Raw Leads'!A335</f>
        <v>L0334</v>
      </c>
      <c r="B335" s="52" t="str">
        <f aca="false">'3. Raw Leads'!C335</f>
        <v>Farhana Sheikh</v>
      </c>
      <c r="C335" s="52" t="str">
        <f aca="false">'3. Raw Leads'!D335</f>
        <v>01896592342</v>
      </c>
      <c r="D335" s="52" t="str">
        <f aca="false">'3. Raw Leads'!I335</f>
        <v>Bashundhara R/A</v>
      </c>
      <c r="E335" s="52" t="str">
        <f aca="false">'3. Raw Leads'!J335</f>
        <v>Aftab Garden Residence</v>
      </c>
      <c r="F335" s="52" t="str">
        <f aca="false">'3. Raw Leads'!K335</f>
        <v>Under 60L</v>
      </c>
      <c r="G335" s="54" t="n">
        <f aca="false">'3. Raw Leads'!L335</f>
        <v>4499999</v>
      </c>
      <c r="H335" s="52" t="str">
        <f aca="false">'3. Raw Leads'!R335</f>
        <v>Partial (50–75%)</v>
      </c>
      <c r="I335" s="57" t="n">
        <f aca="false">'3. Raw Leads'!S335</f>
        <v>50</v>
      </c>
      <c r="J335" s="52" t="n">
        <f aca="false">'3. Raw Leads'!T335</f>
        <v>0</v>
      </c>
      <c r="K335" s="52" t="n">
        <f aca="false">'3. Raw Leads'!U335</f>
        <v>14</v>
      </c>
      <c r="L335" s="52" t="str">
        <f aca="false">'3. Raw Leads'!V335</f>
        <v>Yes</v>
      </c>
      <c r="M335" s="52" t="n">
        <f aca="false">'3. Raw Leads'!W335</f>
        <v>1</v>
      </c>
      <c r="N335" s="52" t="str">
        <f aca="false">'3. Raw Leads'!X335</f>
        <v>Interested – evaluating</v>
      </c>
      <c r="O335" s="52" t="str">
        <f aca="false">'3. Raw Leads'!N335</f>
        <v>6–12 months</v>
      </c>
      <c r="P335" s="52" t="n">
        <f aca="false">IFERROR(VLOOKUP(F335,'10. Lookups'!$A$3:$B$9,2,FALSE()),5)</f>
        <v>8</v>
      </c>
      <c r="Q335" s="52" t="n">
        <f aca="false">IFERROR(VLOOKUP(D335,'10. Lookups'!$D$3:$E$12,2,FALSE()),3)</f>
        <v>15</v>
      </c>
      <c r="R335" s="52" t="n">
        <f aca="false">IFERROR(VLOOKUP(E335,'10. Lookups'!$G$3:$H$8,2,FALSE()),5)</f>
        <v>15</v>
      </c>
      <c r="S335" s="52" t="n">
        <f aca="false">IFERROR(VLOOKUP(H335,'10. Lookups'!$J$3:$K$6,2,FALSE()),1)+IF(I335&gt;=75,5,IF(I335&gt;=50,3,IF(I335&gt;=25,2,IF(I335&gt;0,1,0))))+MIN(4,J335*2)</f>
        <v>5</v>
      </c>
      <c r="T335" s="52" t="n">
        <f aca="false">IF(K335&lt;=1,5,IF(K335&lt;=3,4,IF(K335&lt;=7,2,IF(K335&lt;=14,1,0))))+IFERROR(VLOOKUP(L335,'10. Lookups'!$M$3:$N$6,2,FALSE()),1)</f>
        <v>6</v>
      </c>
      <c r="U335" s="52" t="n">
        <f aca="false">IFERROR(VLOOKUP(N335,'10. Lookups'!$P$3:$Q$11,2,FALSE()),3)</f>
        <v>10</v>
      </c>
      <c r="V335" s="52" t="n">
        <f aca="false">IFERROR(VLOOKUP(O335,'10. Lookups'!$S$3:$T$7,2,FALSE()),2)</f>
        <v>2</v>
      </c>
      <c r="W335" s="52" t="n">
        <f aca="false">MIN(100,P335+Q335+R335+S335+T335+U335+V335)</f>
        <v>61</v>
      </c>
      <c r="X335" s="58" t="n">
        <f aca="false">W335</f>
        <v>61</v>
      </c>
      <c r="Y335" s="52" t="str">
        <f aca="false">IF(X335&gt;=75,"Hot",IF(X335&gt;=50,"Warm","Cold"))</f>
        <v>Warm</v>
      </c>
      <c r="Z335" s="52" t="str">
        <f aca="false">IF(Y335="Hot","Call within 5 min · senior agent · site-visit slot",IF(Y335="Warm","Call within 24h · WhatsApp drip · price sheet","Retargeting audience · email nurture · skip dial"))</f>
        <v>Call within 24h · WhatsApp drip · price sheet</v>
      </c>
    </row>
    <row r="336" customFormat="false" ht="15" hidden="false" customHeight="true" outlineLevel="0" collapsed="false">
      <c r="A336" s="49" t="str">
        <f aca="false">'3. Raw Leads'!A336</f>
        <v>L0335</v>
      </c>
      <c r="B336" s="49" t="str">
        <f aca="false">'3. Raw Leads'!C336</f>
        <v>Riaz Akond</v>
      </c>
      <c r="C336" s="49" t="str">
        <f aca="false">'3. Raw Leads'!D336</f>
        <v>01312943985</v>
      </c>
      <c r="D336" s="49" t="str">
        <f aca="false">'3. Raw Leads'!I336</f>
        <v>Outside Dhaka</v>
      </c>
      <c r="E336" s="49" t="str">
        <f aca="false">'3. Raw Leads'!J336</f>
        <v>Aftab Garden Residence</v>
      </c>
      <c r="F336" s="49" t="str">
        <f aca="false">'3. Raw Leads'!K336</f>
        <v>80L–1Cr</v>
      </c>
      <c r="G336" s="51" t="n">
        <f aca="false">'3. Raw Leads'!L336</f>
        <v>8999999</v>
      </c>
      <c r="H336" s="49" t="str">
        <f aca="false">'3. Raw Leads'!R336</f>
        <v>Most (≥75%)</v>
      </c>
      <c r="I336" s="55" t="n">
        <f aca="false">'3. Raw Leads'!S336</f>
        <v>0</v>
      </c>
      <c r="J336" s="49" t="n">
        <f aca="false">'3. Raw Leads'!T336</f>
        <v>0</v>
      </c>
      <c r="K336" s="49" t="n">
        <f aca="false">'3. Raw Leads'!U336</f>
        <v>14</v>
      </c>
      <c r="L336" s="49" t="str">
        <f aca="false">'3. Raw Leads'!V336</f>
        <v>Read no reply</v>
      </c>
      <c r="M336" s="49" t="n">
        <f aca="false">'3. Raw Leads'!W336</f>
        <v>4</v>
      </c>
      <c r="N336" s="49" t="str">
        <f aca="false">'3. Raw Leads'!X336</f>
        <v>Site visit confirmed</v>
      </c>
      <c r="O336" s="49" t="str">
        <f aca="false">'3. Raw Leads'!N336</f>
        <v>Within 1 month</v>
      </c>
      <c r="P336" s="49" t="n">
        <f aca="false">IFERROR(VLOOKUP(F336,'10. Lookups'!$A$3:$B$9,2,FALSE()),5)</f>
        <v>22</v>
      </c>
      <c r="Q336" s="49" t="n">
        <f aca="false">IFERROR(VLOOKUP(D336,'10. Lookups'!$D$3:$E$12,2,FALSE()),3)</f>
        <v>3</v>
      </c>
      <c r="R336" s="49" t="n">
        <f aca="false">IFERROR(VLOOKUP(E336,'10. Lookups'!$G$3:$H$8,2,FALSE()),5)</f>
        <v>15</v>
      </c>
      <c r="S336" s="49" t="n">
        <f aca="false">IFERROR(VLOOKUP(H336,'10. Lookups'!$J$3:$K$6,2,FALSE()),1)+IF(I336&gt;=75,5,IF(I336&gt;=50,3,IF(I336&gt;=25,2,IF(I336&gt;0,1,0))))+MIN(4,J336*2)</f>
        <v>4</v>
      </c>
      <c r="T336" s="49" t="n">
        <f aca="false">IF(K336&lt;=1,5,IF(K336&lt;=3,4,IF(K336&lt;=7,2,IF(K336&lt;=14,1,0))))+IFERROR(VLOOKUP(L336,'10. Lookups'!$M$3:$N$6,2,FALSE()),1)</f>
        <v>4</v>
      </c>
      <c r="U336" s="49" t="n">
        <f aca="false">IFERROR(VLOOKUP(N336,'10. Lookups'!$P$3:$Q$11,2,FALSE()),3)</f>
        <v>15</v>
      </c>
      <c r="V336" s="49" t="n">
        <f aca="false">IFERROR(VLOOKUP(O336,'10. Lookups'!$S$3:$T$7,2,FALSE()),2)</f>
        <v>5</v>
      </c>
      <c r="W336" s="49" t="n">
        <f aca="false">MIN(100,P336+Q336+R336+S336+T336+U336+V336)</f>
        <v>68</v>
      </c>
      <c r="X336" s="56" t="n">
        <f aca="false">W336</f>
        <v>68</v>
      </c>
      <c r="Y336" s="49" t="str">
        <f aca="false">IF(X336&gt;=75,"Hot",IF(X336&gt;=50,"Warm","Cold"))</f>
        <v>Warm</v>
      </c>
      <c r="Z336" s="49" t="str">
        <f aca="false">IF(Y336="Hot","Call within 5 min · senior agent · site-visit slot",IF(Y336="Warm","Call within 24h · WhatsApp drip · price sheet","Retargeting audience · email nurture · skip dial"))</f>
        <v>Call within 24h · WhatsApp drip · price sheet</v>
      </c>
    </row>
    <row r="337" customFormat="false" ht="15" hidden="false" customHeight="true" outlineLevel="0" collapsed="false">
      <c r="A337" s="52" t="str">
        <f aca="false">'3. Raw Leads'!A337</f>
        <v>L0336</v>
      </c>
      <c r="B337" s="52" t="str">
        <f aca="false">'3. Raw Leads'!C337</f>
        <v>Riaz Hossain</v>
      </c>
      <c r="C337" s="52" t="str">
        <f aca="false">'3. Raw Leads'!D337</f>
        <v>01480382872</v>
      </c>
      <c r="D337" s="52" t="str">
        <f aca="false">'3. Raw Leads'!I337</f>
        <v>Dhanmondi</v>
      </c>
      <c r="E337" s="52" t="str">
        <f aca="false">'3. Raw Leads'!J337</f>
        <v>Mirpur DOHS Premier</v>
      </c>
      <c r="F337" s="52" t="str">
        <f aca="false">'3. Raw Leads'!K337</f>
        <v>80L–1Cr</v>
      </c>
      <c r="G337" s="54" t="n">
        <f aca="false">'3. Raw Leads'!L337</f>
        <v>8999999</v>
      </c>
      <c r="H337" s="52" t="str">
        <f aca="false">'3. Raw Leads'!R337</f>
        <v>Most (≥75%)</v>
      </c>
      <c r="I337" s="57" t="n">
        <f aca="false">'3. Raw Leads'!S337</f>
        <v>0</v>
      </c>
      <c r="J337" s="52" t="n">
        <f aca="false">'3. Raw Leads'!T337</f>
        <v>0</v>
      </c>
      <c r="K337" s="52" t="n">
        <f aca="false">'3. Raw Leads'!U337</f>
        <v>1</v>
      </c>
      <c r="L337" s="52" t="str">
        <f aca="false">'3. Raw Leads'!V337</f>
        <v>Read no reply</v>
      </c>
      <c r="M337" s="52" t="n">
        <f aca="false">'3. Raw Leads'!W337</f>
        <v>1</v>
      </c>
      <c r="N337" s="52" t="str">
        <f aca="false">'3. Raw Leads'!X337</f>
        <v>Hot – callback scheduled</v>
      </c>
      <c r="O337" s="52" t="str">
        <f aca="false">'3. Raw Leads'!N337</f>
        <v>Just exploring</v>
      </c>
      <c r="P337" s="52" t="n">
        <f aca="false">IFERROR(VLOOKUP(F337,'10. Lookups'!$A$3:$B$9,2,FALSE()),5)</f>
        <v>22</v>
      </c>
      <c r="Q337" s="52" t="n">
        <f aca="false">IFERROR(VLOOKUP(D337,'10. Lookups'!$D$3:$E$12,2,FALSE()),3)</f>
        <v>9</v>
      </c>
      <c r="R337" s="52" t="n">
        <f aca="false">IFERROR(VLOOKUP(E337,'10. Lookups'!$G$3:$H$8,2,FALSE()),5)</f>
        <v>15</v>
      </c>
      <c r="S337" s="52" t="n">
        <f aca="false">IFERROR(VLOOKUP(H337,'10. Lookups'!$J$3:$K$6,2,FALSE()),1)+IF(I337&gt;=75,5,IF(I337&gt;=50,3,IF(I337&gt;=25,2,IF(I337&gt;0,1,0))))+MIN(4,J337*2)</f>
        <v>4</v>
      </c>
      <c r="T337" s="52" t="n">
        <f aca="false">IF(K337&lt;=1,5,IF(K337&lt;=3,4,IF(K337&lt;=7,2,IF(K337&lt;=14,1,0))))+IFERROR(VLOOKUP(L337,'10. Lookups'!$M$3:$N$6,2,FALSE()),1)</f>
        <v>8</v>
      </c>
      <c r="U337" s="52" t="n">
        <f aca="false">IFERROR(VLOOKUP(N337,'10. Lookups'!$P$3:$Q$11,2,FALSE()),3)</f>
        <v>13</v>
      </c>
      <c r="V337" s="52" t="n">
        <f aca="false">IFERROR(VLOOKUP(O337,'10. Lookups'!$S$3:$T$7,2,FALSE()),2)</f>
        <v>1</v>
      </c>
      <c r="W337" s="52" t="n">
        <f aca="false">MIN(100,P337+Q337+R337+S337+T337+U337+V337)</f>
        <v>72</v>
      </c>
      <c r="X337" s="58" t="n">
        <f aca="false">W337</f>
        <v>72</v>
      </c>
      <c r="Y337" s="52" t="str">
        <f aca="false">IF(X337&gt;=75,"Hot",IF(X337&gt;=50,"Warm","Cold"))</f>
        <v>Warm</v>
      </c>
      <c r="Z337" s="52" t="str">
        <f aca="false">IF(Y337="Hot","Call within 5 min · senior agent · site-visit slot",IF(Y337="Warm","Call within 24h · WhatsApp drip · price sheet","Retargeting audience · email nurture · skip dial"))</f>
        <v>Call within 24h · WhatsApp drip · price sheet</v>
      </c>
    </row>
    <row r="338" customFormat="false" ht="15" hidden="false" customHeight="true" outlineLevel="0" collapsed="false">
      <c r="A338" s="49" t="str">
        <f aca="false">'3. Raw Leads'!A338</f>
        <v>L0337</v>
      </c>
      <c r="B338" s="49" t="str">
        <f aca="false">'3. Raw Leads'!C338</f>
        <v>Sadia Sarkar</v>
      </c>
      <c r="C338" s="49" t="str">
        <f aca="false">'3. Raw Leads'!D338</f>
        <v>01638497916</v>
      </c>
      <c r="D338" s="49" t="str">
        <f aca="false">'3. Raw Leads'!I338</f>
        <v>Dhanmondi</v>
      </c>
      <c r="E338" s="49" t="str">
        <f aca="false">'3. Raw Leads'!J338</f>
        <v>Banasree Bay</v>
      </c>
      <c r="F338" s="49" t="str">
        <f aca="false">'3. Raw Leads'!K338</f>
        <v>Above 1.5Cr</v>
      </c>
      <c r="G338" s="51" t="n">
        <f aca="false">'3. Raw Leads'!L338</f>
        <v>20000000</v>
      </c>
      <c r="H338" s="49" t="str">
        <f aca="false">'3. Raw Leads'!R338</f>
        <v>Full (all fields)</v>
      </c>
      <c r="I338" s="55" t="n">
        <f aca="false">'3. Raw Leads'!S338</f>
        <v>0</v>
      </c>
      <c r="J338" s="49" t="n">
        <f aca="false">'3. Raw Leads'!T338</f>
        <v>0</v>
      </c>
      <c r="K338" s="49" t="n">
        <f aca="false">'3. Raw Leads'!U338</f>
        <v>1</v>
      </c>
      <c r="L338" s="49" t="str">
        <f aca="false">'3. Raw Leads'!V338</f>
        <v>N/A</v>
      </c>
      <c r="M338" s="49" t="n">
        <f aca="false">'3. Raw Leads'!W338</f>
        <v>1</v>
      </c>
      <c r="N338" s="49" t="str">
        <f aca="false">'3. Raw Leads'!X338</f>
        <v>Needs info – follow up</v>
      </c>
      <c r="O338" s="49" t="str">
        <f aca="false">'3. Raw Leads'!N338</f>
        <v>Within 1 month</v>
      </c>
      <c r="P338" s="49" t="n">
        <f aca="false">IFERROR(VLOOKUP(F338,'10. Lookups'!$A$3:$B$9,2,FALSE()),5)</f>
        <v>15</v>
      </c>
      <c r="Q338" s="49" t="n">
        <f aca="false">IFERROR(VLOOKUP(D338,'10. Lookups'!$D$3:$E$12,2,FALSE()),3)</f>
        <v>9</v>
      </c>
      <c r="R338" s="49" t="n">
        <f aca="false">IFERROR(VLOOKUP(E338,'10. Lookups'!$G$3:$H$8,2,FALSE()),5)</f>
        <v>15</v>
      </c>
      <c r="S338" s="49" t="n">
        <f aca="false">IFERROR(VLOOKUP(H338,'10. Lookups'!$J$3:$K$6,2,FALSE()),1)+IF(I338&gt;=75,5,IF(I338&gt;=50,3,IF(I338&gt;=25,2,IF(I338&gt;0,1,0))))+MIN(4,J338*2)</f>
        <v>6</v>
      </c>
      <c r="T338" s="49" t="n">
        <f aca="false">IF(K338&lt;=1,5,IF(K338&lt;=3,4,IF(K338&lt;=7,2,IF(K338&lt;=14,1,0))))+IFERROR(VLOOKUP(L338,'10. Lookups'!$M$3:$N$6,2,FALSE()),1)</f>
        <v>7</v>
      </c>
      <c r="U338" s="49" t="n">
        <f aca="false">IFERROR(VLOOKUP(N338,'10. Lookups'!$P$3:$Q$11,2,FALSE()),3)</f>
        <v>7</v>
      </c>
      <c r="V338" s="49" t="n">
        <f aca="false">IFERROR(VLOOKUP(O338,'10. Lookups'!$S$3:$T$7,2,FALSE()),2)</f>
        <v>5</v>
      </c>
      <c r="W338" s="49" t="n">
        <f aca="false">MIN(100,P338+Q338+R338+S338+T338+U338+V338)</f>
        <v>64</v>
      </c>
      <c r="X338" s="56" t="n">
        <f aca="false">W338</f>
        <v>64</v>
      </c>
      <c r="Y338" s="49" t="str">
        <f aca="false">IF(X338&gt;=75,"Hot",IF(X338&gt;=50,"Warm","Cold"))</f>
        <v>Warm</v>
      </c>
      <c r="Z338" s="49" t="str">
        <f aca="false">IF(Y338="Hot","Call within 5 min · senior agent · site-visit slot",IF(Y338="Warm","Call within 24h · WhatsApp drip · price sheet","Retargeting audience · email nurture · skip dial"))</f>
        <v>Call within 24h · WhatsApp drip · price sheet</v>
      </c>
    </row>
    <row r="339" customFormat="false" ht="15" hidden="false" customHeight="true" outlineLevel="0" collapsed="false">
      <c r="A339" s="52" t="str">
        <f aca="false">'3. Raw Leads'!A339</f>
        <v>L0338</v>
      </c>
      <c r="B339" s="52" t="str">
        <f aca="false">'3. Raw Leads'!C339</f>
        <v>Anik Karim</v>
      </c>
      <c r="C339" s="52" t="str">
        <f aca="false">'3. Raw Leads'!D339</f>
        <v>01440970527</v>
      </c>
      <c r="D339" s="52" t="str">
        <f aca="false">'3. Raw Leads'!I339</f>
        <v>Bashundhara R/A</v>
      </c>
      <c r="E339" s="52" t="str">
        <f aca="false">'3. Raw Leads'!J339</f>
        <v>Uttara Greenview</v>
      </c>
      <c r="F339" s="52" t="str">
        <f aca="false">'3. Raw Leads'!K339</f>
        <v>1Cr–1.25Cr</v>
      </c>
      <c r="G339" s="54" t="n">
        <f aca="false">'3. Raw Leads'!L339</f>
        <v>11249999</v>
      </c>
      <c r="H339" s="52" t="str">
        <f aca="false">'3. Raw Leads'!R339</f>
        <v>Partial (50–75%)</v>
      </c>
      <c r="I339" s="57" t="n">
        <f aca="false">'3. Raw Leads'!S339</f>
        <v>0</v>
      </c>
      <c r="J339" s="52" t="n">
        <f aca="false">'3. Raw Leads'!T339</f>
        <v>0</v>
      </c>
      <c r="K339" s="52" t="n">
        <f aca="false">'3. Raw Leads'!U339</f>
        <v>1</v>
      </c>
      <c r="L339" s="52" t="str">
        <f aca="false">'3. Raw Leads'!V339</f>
        <v>Yes</v>
      </c>
      <c r="M339" s="52" t="n">
        <f aca="false">'3. Raw Leads'!W339</f>
        <v>2</v>
      </c>
      <c r="N339" s="52" t="str">
        <f aca="false">'3. Raw Leads'!X339</f>
        <v>Not picked up</v>
      </c>
      <c r="O339" s="52" t="str">
        <f aca="false">'3. Raw Leads'!N339</f>
        <v>6–12 months</v>
      </c>
      <c r="P339" s="52" t="n">
        <f aca="false">IFERROR(VLOOKUP(F339,'10. Lookups'!$A$3:$B$9,2,FALSE()),5)</f>
        <v>25</v>
      </c>
      <c r="Q339" s="52" t="n">
        <f aca="false">IFERROR(VLOOKUP(D339,'10. Lookups'!$D$3:$E$12,2,FALSE()),3)</f>
        <v>15</v>
      </c>
      <c r="R339" s="52" t="n">
        <f aca="false">IFERROR(VLOOKUP(E339,'10. Lookups'!$G$3:$H$8,2,FALSE()),5)</f>
        <v>15</v>
      </c>
      <c r="S339" s="52" t="n">
        <f aca="false">IFERROR(VLOOKUP(H339,'10. Lookups'!$J$3:$K$6,2,FALSE()),1)+IF(I339&gt;=75,5,IF(I339&gt;=50,3,IF(I339&gt;=25,2,IF(I339&gt;0,1,0))))+MIN(4,J339*2)</f>
        <v>2</v>
      </c>
      <c r="T339" s="52" t="n">
        <f aca="false">IF(K339&lt;=1,5,IF(K339&lt;=3,4,IF(K339&lt;=7,2,IF(K339&lt;=14,1,0))))+IFERROR(VLOOKUP(L339,'10. Lookups'!$M$3:$N$6,2,FALSE()),1)</f>
        <v>10</v>
      </c>
      <c r="U339" s="52" t="n">
        <f aca="false">IFERROR(VLOOKUP(N339,'10. Lookups'!$P$3:$Q$11,2,FALSE()),3)</f>
        <v>3</v>
      </c>
      <c r="V339" s="52" t="n">
        <f aca="false">IFERROR(VLOOKUP(O339,'10. Lookups'!$S$3:$T$7,2,FALSE()),2)</f>
        <v>2</v>
      </c>
      <c r="W339" s="52" t="n">
        <f aca="false">MIN(100,P339+Q339+R339+S339+T339+U339+V339)</f>
        <v>72</v>
      </c>
      <c r="X339" s="58" t="n">
        <f aca="false">W339</f>
        <v>72</v>
      </c>
      <c r="Y339" s="52" t="str">
        <f aca="false">IF(X339&gt;=75,"Hot",IF(X339&gt;=50,"Warm","Cold"))</f>
        <v>Warm</v>
      </c>
      <c r="Z339" s="52" t="str">
        <f aca="false">IF(Y339="Hot","Call within 5 min · senior agent · site-visit slot",IF(Y339="Warm","Call within 24h · WhatsApp drip · price sheet","Retargeting audience · email nurture · skip dial"))</f>
        <v>Call within 24h · WhatsApp drip · price sheet</v>
      </c>
    </row>
    <row r="340" customFormat="false" ht="15" hidden="false" customHeight="true" outlineLevel="0" collapsed="false">
      <c r="A340" s="49" t="str">
        <f aca="false">'3. Raw Leads'!A340</f>
        <v>L0339</v>
      </c>
      <c r="B340" s="49" t="str">
        <f aca="false">'3. Raw Leads'!C340</f>
        <v>Ayesha Mondol</v>
      </c>
      <c r="C340" s="49" t="str">
        <f aca="false">'3. Raw Leads'!D340</f>
        <v>01367929884</v>
      </c>
      <c r="D340" s="49" t="str">
        <f aca="false">'3. Raw Leads'!I340</f>
        <v>Khilgaon</v>
      </c>
      <c r="E340" s="49" t="str">
        <f aca="false">'3. Raw Leads'!J340</f>
        <v>Aftab Garden Residence</v>
      </c>
      <c r="F340" s="49" t="str">
        <f aca="false">'3. Raw Leads'!K340</f>
        <v>80L–1Cr</v>
      </c>
      <c r="G340" s="51" t="n">
        <f aca="false">'3. Raw Leads'!L340</f>
        <v>8999999</v>
      </c>
      <c r="H340" s="49" t="str">
        <f aca="false">'3. Raw Leads'!R340</f>
        <v>Partial (50–75%)</v>
      </c>
      <c r="I340" s="55" t="n">
        <f aca="false">'3. Raw Leads'!S340</f>
        <v>75</v>
      </c>
      <c r="J340" s="49" t="n">
        <f aca="false">'3. Raw Leads'!T340</f>
        <v>0</v>
      </c>
      <c r="K340" s="49" t="n">
        <f aca="false">'3. Raw Leads'!U340</f>
        <v>5</v>
      </c>
      <c r="L340" s="49" t="str">
        <f aca="false">'3. Raw Leads'!V340</f>
        <v>Read no reply</v>
      </c>
      <c r="M340" s="49" t="n">
        <f aca="false">'3. Raw Leads'!W340</f>
        <v>2</v>
      </c>
      <c r="N340" s="49" t="str">
        <f aca="false">'3. Raw Leads'!X340</f>
        <v>Out of budget</v>
      </c>
      <c r="O340" s="49" t="str">
        <f aca="false">'3. Raw Leads'!N340</f>
        <v>Within 1 month</v>
      </c>
      <c r="P340" s="49" t="n">
        <f aca="false">IFERROR(VLOOKUP(F340,'10. Lookups'!$A$3:$B$9,2,FALSE()),5)</f>
        <v>22</v>
      </c>
      <c r="Q340" s="49" t="n">
        <f aca="false">IFERROR(VLOOKUP(D340,'10. Lookups'!$D$3:$E$12,2,FALSE()),3)</f>
        <v>7</v>
      </c>
      <c r="R340" s="49" t="n">
        <f aca="false">IFERROR(VLOOKUP(E340,'10. Lookups'!$G$3:$H$8,2,FALSE()),5)</f>
        <v>15</v>
      </c>
      <c r="S340" s="49" t="n">
        <f aca="false">IFERROR(VLOOKUP(H340,'10. Lookups'!$J$3:$K$6,2,FALSE()),1)+IF(I340&gt;=75,5,IF(I340&gt;=50,3,IF(I340&gt;=25,2,IF(I340&gt;0,1,0))))+MIN(4,J340*2)</f>
        <v>7</v>
      </c>
      <c r="T340" s="49" t="n">
        <f aca="false">IF(K340&lt;=1,5,IF(K340&lt;=3,4,IF(K340&lt;=7,2,IF(K340&lt;=14,1,0))))+IFERROR(VLOOKUP(L340,'10. Lookups'!$M$3:$N$6,2,FALSE()),1)</f>
        <v>5</v>
      </c>
      <c r="U340" s="49" t="n">
        <f aca="false">IFERROR(VLOOKUP(N340,'10. Lookups'!$P$3:$Q$11,2,FALSE()),3)</f>
        <v>2</v>
      </c>
      <c r="V340" s="49" t="n">
        <f aca="false">IFERROR(VLOOKUP(O340,'10. Lookups'!$S$3:$T$7,2,FALSE()),2)</f>
        <v>5</v>
      </c>
      <c r="W340" s="49" t="n">
        <f aca="false">MIN(100,P340+Q340+R340+S340+T340+U340+V340)</f>
        <v>63</v>
      </c>
      <c r="X340" s="56" t="n">
        <f aca="false">W340</f>
        <v>63</v>
      </c>
      <c r="Y340" s="49" t="str">
        <f aca="false">IF(X340&gt;=75,"Hot",IF(X340&gt;=50,"Warm","Cold"))</f>
        <v>Warm</v>
      </c>
      <c r="Z340" s="49" t="str">
        <f aca="false">IF(Y340="Hot","Call within 5 min · senior agent · site-visit slot",IF(Y340="Warm","Call within 24h · WhatsApp drip · price sheet","Retargeting audience · email nurture · skip dial"))</f>
        <v>Call within 24h · WhatsApp drip · price sheet</v>
      </c>
    </row>
    <row r="341" customFormat="false" ht="15" hidden="false" customHeight="true" outlineLevel="0" collapsed="false">
      <c r="A341" s="52" t="str">
        <f aca="false">'3. Raw Leads'!A341</f>
        <v>L0340</v>
      </c>
      <c r="B341" s="52" t="str">
        <f aca="false">'3. Raw Leads'!C341</f>
        <v>Ayesha Akond</v>
      </c>
      <c r="C341" s="52" t="str">
        <f aca="false">'3. Raw Leads'!D341</f>
        <v>01310941017</v>
      </c>
      <c r="D341" s="52" t="str">
        <f aca="false">'3. Raw Leads'!I341</f>
        <v>Banasree</v>
      </c>
      <c r="E341" s="52" t="str">
        <f aca="false">'3. Raw Leads'!J341</f>
        <v>Skyline Heights – Bashundhara</v>
      </c>
      <c r="F341" s="52" t="str">
        <f aca="false">'3. Raw Leads'!K341</f>
        <v>80L–1Cr</v>
      </c>
      <c r="G341" s="54" t="n">
        <f aca="false">'3. Raw Leads'!L341</f>
        <v>8999999</v>
      </c>
      <c r="H341" s="52" t="str">
        <f aca="false">'3. Raw Leads'!R341</f>
        <v>Minimal (&lt;50%)</v>
      </c>
      <c r="I341" s="57" t="n">
        <f aca="false">'3. Raw Leads'!S341</f>
        <v>75</v>
      </c>
      <c r="J341" s="52" t="n">
        <f aca="false">'3. Raw Leads'!T341</f>
        <v>1</v>
      </c>
      <c r="K341" s="52" t="n">
        <f aca="false">'3. Raw Leads'!U341</f>
        <v>1</v>
      </c>
      <c r="L341" s="52" t="str">
        <f aca="false">'3. Raw Leads'!V341</f>
        <v>No</v>
      </c>
      <c r="M341" s="52" t="n">
        <f aca="false">'3. Raw Leads'!W341</f>
        <v>1</v>
      </c>
      <c r="N341" s="52" t="str">
        <f aca="false">'3. Raw Leads'!X341</f>
        <v>Not interested</v>
      </c>
      <c r="O341" s="52" t="str">
        <f aca="false">'3. Raw Leads'!N341</f>
        <v>Within 1 month</v>
      </c>
      <c r="P341" s="52" t="n">
        <f aca="false">IFERROR(VLOOKUP(F341,'10. Lookups'!$A$3:$B$9,2,FALSE()),5)</f>
        <v>22</v>
      </c>
      <c r="Q341" s="52" t="n">
        <f aca="false">IFERROR(VLOOKUP(D341,'10. Lookups'!$D$3:$E$12,2,FALSE()),3)</f>
        <v>15</v>
      </c>
      <c r="R341" s="52" t="n">
        <f aca="false">IFERROR(VLOOKUP(E341,'10. Lookups'!$G$3:$H$8,2,FALSE()),5)</f>
        <v>15</v>
      </c>
      <c r="S341" s="52" t="n">
        <f aca="false">IFERROR(VLOOKUP(H341,'10. Lookups'!$J$3:$K$6,2,FALSE()),1)+IF(I341&gt;=75,5,IF(I341&gt;=50,3,IF(I341&gt;=25,2,IF(I341&gt;0,1,0))))+MIN(4,J341*2)</f>
        <v>8</v>
      </c>
      <c r="T341" s="52" t="n">
        <f aca="false">IF(K341&lt;=1,5,IF(K341&lt;=3,4,IF(K341&lt;=7,2,IF(K341&lt;=14,1,0))))+IFERROR(VLOOKUP(L341,'10. Lookups'!$M$3:$N$6,2,FALSE()),1)</f>
        <v>6</v>
      </c>
      <c r="U341" s="52" t="n">
        <f aca="false">IFERROR(VLOOKUP(N341,'10. Lookups'!$P$3:$Q$11,2,FALSE()),3)</f>
        <v>1</v>
      </c>
      <c r="V341" s="52" t="n">
        <f aca="false">IFERROR(VLOOKUP(O341,'10. Lookups'!$S$3:$T$7,2,FALSE()),2)</f>
        <v>5</v>
      </c>
      <c r="W341" s="52" t="n">
        <f aca="false">MIN(100,P341+Q341+R341+S341+T341+U341+V341)</f>
        <v>72</v>
      </c>
      <c r="X341" s="58" t="n">
        <f aca="false">W341</f>
        <v>72</v>
      </c>
      <c r="Y341" s="52" t="str">
        <f aca="false">IF(X341&gt;=75,"Hot",IF(X341&gt;=50,"Warm","Cold"))</f>
        <v>Warm</v>
      </c>
      <c r="Z341" s="52" t="str">
        <f aca="false">IF(Y341="Hot","Call within 5 min · senior agent · site-visit slot",IF(Y341="Warm","Call within 24h · WhatsApp drip · price sheet","Retargeting audience · email nurture · skip dial"))</f>
        <v>Call within 24h · WhatsApp drip · price sheet</v>
      </c>
    </row>
    <row r="342" customFormat="false" ht="15" hidden="false" customHeight="true" outlineLevel="0" collapsed="false">
      <c r="A342" s="49" t="str">
        <f aca="false">'3. Raw Leads'!A342</f>
        <v>L0341</v>
      </c>
      <c r="B342" s="49" t="str">
        <f aca="false">'3. Raw Leads'!C342</f>
        <v>Mehedi Bhuiyan</v>
      </c>
      <c r="C342" s="49" t="str">
        <f aca="false">'3. Raw Leads'!D342</f>
        <v>01620569815</v>
      </c>
      <c r="D342" s="49" t="str">
        <f aca="false">'3. Raw Leads'!I342</f>
        <v>Bashundhara R/A</v>
      </c>
      <c r="E342" s="49" t="str">
        <f aca="false">'3. Raw Leads'!J342</f>
        <v>Skyline Heights – Bashundhara</v>
      </c>
      <c r="F342" s="49" t="str">
        <f aca="false">'3. Raw Leads'!K342</f>
        <v>80L–1Cr</v>
      </c>
      <c r="G342" s="51" t="n">
        <f aca="false">'3. Raw Leads'!L342</f>
        <v>8999999</v>
      </c>
      <c r="H342" s="49" t="str">
        <f aca="false">'3. Raw Leads'!R342</f>
        <v>Most (≥75%)</v>
      </c>
      <c r="I342" s="55" t="n">
        <f aca="false">'3. Raw Leads'!S342</f>
        <v>50</v>
      </c>
      <c r="J342" s="49" t="n">
        <f aca="false">'3. Raw Leads'!T342</f>
        <v>1</v>
      </c>
      <c r="K342" s="49" t="n">
        <f aca="false">'3. Raw Leads'!U342</f>
        <v>0</v>
      </c>
      <c r="L342" s="49" t="str">
        <f aca="false">'3. Raw Leads'!V342</f>
        <v>Yes</v>
      </c>
      <c r="M342" s="49" t="n">
        <f aca="false">'3. Raw Leads'!W342</f>
        <v>5</v>
      </c>
      <c r="N342" s="49" t="str">
        <f aca="false">'3. Raw Leads'!X342</f>
        <v>Hot – callback scheduled</v>
      </c>
      <c r="O342" s="49" t="str">
        <f aca="false">'3. Raw Leads'!N342</f>
        <v>1–3 months</v>
      </c>
      <c r="P342" s="49" t="n">
        <f aca="false">IFERROR(VLOOKUP(F342,'10. Lookups'!$A$3:$B$9,2,FALSE()),5)</f>
        <v>22</v>
      </c>
      <c r="Q342" s="49" t="n">
        <f aca="false">IFERROR(VLOOKUP(D342,'10. Lookups'!$D$3:$E$12,2,FALSE()),3)</f>
        <v>15</v>
      </c>
      <c r="R342" s="49" t="n">
        <f aca="false">IFERROR(VLOOKUP(E342,'10. Lookups'!$G$3:$H$8,2,FALSE()),5)</f>
        <v>15</v>
      </c>
      <c r="S342" s="49" t="n">
        <f aca="false">IFERROR(VLOOKUP(H342,'10. Lookups'!$J$3:$K$6,2,FALSE()),1)+IF(I342&gt;=75,5,IF(I342&gt;=50,3,IF(I342&gt;=25,2,IF(I342&gt;0,1,0))))+MIN(4,J342*2)</f>
        <v>9</v>
      </c>
      <c r="T342" s="49" t="n">
        <f aca="false">IF(K342&lt;=1,5,IF(K342&lt;=3,4,IF(K342&lt;=7,2,IF(K342&lt;=14,1,0))))+IFERROR(VLOOKUP(L342,'10. Lookups'!$M$3:$N$6,2,FALSE()),1)</f>
        <v>10</v>
      </c>
      <c r="U342" s="49" t="n">
        <f aca="false">IFERROR(VLOOKUP(N342,'10. Lookups'!$P$3:$Q$11,2,FALSE()),3)</f>
        <v>13</v>
      </c>
      <c r="V342" s="49" t="n">
        <f aca="false">IFERROR(VLOOKUP(O342,'10. Lookups'!$S$3:$T$7,2,FALSE()),2)</f>
        <v>4</v>
      </c>
      <c r="W342" s="49" t="n">
        <f aca="false">MIN(100,P342+Q342+R342+S342+T342+U342+V342)</f>
        <v>88</v>
      </c>
      <c r="X342" s="56" t="n">
        <f aca="false">W342</f>
        <v>88</v>
      </c>
      <c r="Y342" s="49" t="str">
        <f aca="false">IF(X342&gt;=75,"Hot",IF(X342&gt;=50,"Warm","Cold"))</f>
        <v>Hot</v>
      </c>
      <c r="Z342" s="49" t="str">
        <f aca="false">IF(Y342="Hot","Call within 5 min · senior agent · site-visit slot",IF(Y342="Warm","Call within 24h · WhatsApp drip · price sheet","Retargeting audience · email nurture · skip dial"))</f>
        <v>Call within 5 min · senior agent · site-visit slot</v>
      </c>
    </row>
    <row r="343" customFormat="false" ht="15" hidden="false" customHeight="true" outlineLevel="0" collapsed="false">
      <c r="A343" s="52" t="str">
        <f aca="false">'3. Raw Leads'!A343</f>
        <v>L0342</v>
      </c>
      <c r="B343" s="52" t="str">
        <f aca="false">'3. Raw Leads'!C343</f>
        <v>Farhana Pramanik</v>
      </c>
      <c r="C343" s="52" t="str">
        <f aca="false">'3. Raw Leads'!D343</f>
        <v>01903446512</v>
      </c>
      <c r="D343" s="52" t="str">
        <f aca="false">'3. Raw Leads'!I343</f>
        <v>Bashundhara R/A</v>
      </c>
      <c r="E343" s="52" t="str">
        <f aca="false">'3. Raw Leads'!J343</f>
        <v>Generic / Not Sure</v>
      </c>
      <c r="F343" s="52" t="str">
        <f aca="false">'3. Raw Leads'!K343</f>
        <v>60L–80L</v>
      </c>
      <c r="G343" s="54" t="n">
        <f aca="false">'3. Raw Leads'!L343</f>
        <v>6999999</v>
      </c>
      <c r="H343" s="52" t="str">
        <f aca="false">'3. Raw Leads'!R343</f>
        <v>Minimal (&lt;50%)</v>
      </c>
      <c r="I343" s="57" t="n">
        <f aca="false">'3. Raw Leads'!S343</f>
        <v>50</v>
      </c>
      <c r="J343" s="52" t="n">
        <f aca="false">'3. Raw Leads'!T343</f>
        <v>0</v>
      </c>
      <c r="K343" s="52" t="n">
        <f aca="false">'3. Raw Leads'!U343</f>
        <v>2</v>
      </c>
      <c r="L343" s="52" t="str">
        <f aca="false">'3. Raw Leads'!V343</f>
        <v>Yes</v>
      </c>
      <c r="M343" s="52" t="n">
        <f aca="false">'3. Raw Leads'!W343</f>
        <v>2</v>
      </c>
      <c r="N343" s="52" t="str">
        <f aca="false">'3. Raw Leads'!X343</f>
        <v>Site visit confirmed</v>
      </c>
      <c r="O343" s="52" t="str">
        <f aca="false">'3. Raw Leads'!N343</f>
        <v>Just exploring</v>
      </c>
      <c r="P343" s="52" t="n">
        <f aca="false">IFERROR(VLOOKUP(F343,'10. Lookups'!$A$3:$B$9,2,FALSE()),5)</f>
        <v>18</v>
      </c>
      <c r="Q343" s="52" t="n">
        <f aca="false">IFERROR(VLOOKUP(D343,'10. Lookups'!$D$3:$E$12,2,FALSE()),3)</f>
        <v>15</v>
      </c>
      <c r="R343" s="52" t="n">
        <f aca="false">IFERROR(VLOOKUP(E343,'10. Lookups'!$G$3:$H$8,2,FALSE()),5)</f>
        <v>5</v>
      </c>
      <c r="S343" s="52" t="n">
        <f aca="false">IFERROR(VLOOKUP(H343,'10. Lookups'!$J$3:$K$6,2,FALSE()),1)+IF(I343&gt;=75,5,IF(I343&gt;=50,3,IF(I343&gt;=25,2,IF(I343&gt;0,1,0))))+MIN(4,J343*2)</f>
        <v>4</v>
      </c>
      <c r="T343" s="52" t="n">
        <f aca="false">IF(K343&lt;=1,5,IF(K343&lt;=3,4,IF(K343&lt;=7,2,IF(K343&lt;=14,1,0))))+IFERROR(VLOOKUP(L343,'10. Lookups'!$M$3:$N$6,2,FALSE()),1)</f>
        <v>9</v>
      </c>
      <c r="U343" s="52" t="n">
        <f aca="false">IFERROR(VLOOKUP(N343,'10. Lookups'!$P$3:$Q$11,2,FALSE()),3)</f>
        <v>15</v>
      </c>
      <c r="V343" s="52" t="n">
        <f aca="false">IFERROR(VLOOKUP(O343,'10. Lookups'!$S$3:$T$7,2,FALSE()),2)</f>
        <v>1</v>
      </c>
      <c r="W343" s="52" t="n">
        <f aca="false">MIN(100,P343+Q343+R343+S343+T343+U343+V343)</f>
        <v>67</v>
      </c>
      <c r="X343" s="58" t="n">
        <f aca="false">W343</f>
        <v>67</v>
      </c>
      <c r="Y343" s="52" t="str">
        <f aca="false">IF(X343&gt;=75,"Hot",IF(X343&gt;=50,"Warm","Cold"))</f>
        <v>Warm</v>
      </c>
      <c r="Z343" s="52" t="str">
        <f aca="false">IF(Y343="Hot","Call within 5 min · senior agent · site-visit slot",IF(Y343="Warm","Call within 24h · WhatsApp drip · price sheet","Retargeting audience · email nurture · skip dial"))</f>
        <v>Call within 24h · WhatsApp drip · price sheet</v>
      </c>
    </row>
    <row r="344" customFormat="false" ht="15" hidden="false" customHeight="true" outlineLevel="0" collapsed="false">
      <c r="A344" s="49" t="str">
        <f aca="false">'3. Raw Leads'!A344</f>
        <v>L0343</v>
      </c>
      <c r="B344" s="49" t="str">
        <f aca="false">'3. Raw Leads'!C344</f>
        <v>Hasib Reza</v>
      </c>
      <c r="C344" s="49" t="str">
        <f aca="false">'3. Raw Leads'!D344</f>
        <v>01737199051</v>
      </c>
      <c r="D344" s="49" t="str">
        <f aca="false">'3. Raw Leads'!I344</f>
        <v>Uttara</v>
      </c>
      <c r="E344" s="49" t="str">
        <f aca="false">'3. Raw Leads'!J344</f>
        <v>Skyline Heights – Bashundhara</v>
      </c>
      <c r="F344" s="49" t="str">
        <f aca="false">'3. Raw Leads'!K344</f>
        <v>80L–1Cr</v>
      </c>
      <c r="G344" s="51" t="n">
        <f aca="false">'3. Raw Leads'!L344</f>
        <v>8999999</v>
      </c>
      <c r="H344" s="49" t="str">
        <f aca="false">'3. Raw Leads'!R344</f>
        <v>Full (all fields)</v>
      </c>
      <c r="I344" s="55" t="n">
        <f aca="false">'3. Raw Leads'!S344</f>
        <v>0</v>
      </c>
      <c r="J344" s="49" t="n">
        <f aca="false">'3. Raw Leads'!T344</f>
        <v>1</v>
      </c>
      <c r="K344" s="49" t="n">
        <f aca="false">'3. Raw Leads'!U344</f>
        <v>0</v>
      </c>
      <c r="L344" s="49" t="str">
        <f aca="false">'3. Raw Leads'!V344</f>
        <v>No</v>
      </c>
      <c r="M344" s="49" t="n">
        <f aca="false">'3. Raw Leads'!W344</f>
        <v>3</v>
      </c>
      <c r="N344" s="49" t="str">
        <f aca="false">'3. Raw Leads'!X344</f>
        <v>Out of budget</v>
      </c>
      <c r="O344" s="49" t="str">
        <f aca="false">'3. Raw Leads'!N344</f>
        <v>3–6 months</v>
      </c>
      <c r="P344" s="49" t="n">
        <f aca="false">IFERROR(VLOOKUP(F344,'10. Lookups'!$A$3:$B$9,2,FALSE()),5)</f>
        <v>22</v>
      </c>
      <c r="Q344" s="49" t="n">
        <f aca="false">IFERROR(VLOOKUP(D344,'10. Lookups'!$D$3:$E$12,2,FALSE()),3)</f>
        <v>15</v>
      </c>
      <c r="R344" s="49" t="n">
        <f aca="false">IFERROR(VLOOKUP(E344,'10. Lookups'!$G$3:$H$8,2,FALSE()),5)</f>
        <v>15</v>
      </c>
      <c r="S344" s="49" t="n">
        <f aca="false">IFERROR(VLOOKUP(H344,'10. Lookups'!$J$3:$K$6,2,FALSE()),1)+IF(I344&gt;=75,5,IF(I344&gt;=50,3,IF(I344&gt;=25,2,IF(I344&gt;0,1,0))))+MIN(4,J344*2)</f>
        <v>8</v>
      </c>
      <c r="T344" s="49" t="n">
        <f aca="false">IF(K344&lt;=1,5,IF(K344&lt;=3,4,IF(K344&lt;=7,2,IF(K344&lt;=14,1,0))))+IFERROR(VLOOKUP(L344,'10. Lookups'!$M$3:$N$6,2,FALSE()),1)</f>
        <v>6</v>
      </c>
      <c r="U344" s="49" t="n">
        <f aca="false">IFERROR(VLOOKUP(N344,'10. Lookups'!$P$3:$Q$11,2,FALSE()),3)</f>
        <v>2</v>
      </c>
      <c r="V344" s="49" t="n">
        <f aca="false">IFERROR(VLOOKUP(O344,'10. Lookups'!$S$3:$T$7,2,FALSE()),2)</f>
        <v>3</v>
      </c>
      <c r="W344" s="49" t="n">
        <f aca="false">MIN(100,P344+Q344+R344+S344+T344+U344+V344)</f>
        <v>71</v>
      </c>
      <c r="X344" s="56" t="n">
        <f aca="false">W344</f>
        <v>71</v>
      </c>
      <c r="Y344" s="49" t="str">
        <f aca="false">IF(X344&gt;=75,"Hot",IF(X344&gt;=50,"Warm","Cold"))</f>
        <v>Warm</v>
      </c>
      <c r="Z344" s="49" t="str">
        <f aca="false">IF(Y344="Hot","Call within 5 min · senior agent · site-visit slot",IF(Y344="Warm","Call within 24h · WhatsApp drip · price sheet","Retargeting audience · email nurture · skip dial"))</f>
        <v>Call within 24h · WhatsApp drip · price sheet</v>
      </c>
    </row>
    <row r="345" customFormat="false" ht="15" hidden="false" customHeight="true" outlineLevel="0" collapsed="false">
      <c r="A345" s="52" t="str">
        <f aca="false">'3. Raw Leads'!A345</f>
        <v>L0344</v>
      </c>
      <c r="B345" s="52" t="str">
        <f aca="false">'3. Raw Leads'!C345</f>
        <v>Lubna Pramanik</v>
      </c>
      <c r="C345" s="52" t="str">
        <f aca="false">'3. Raw Leads'!D345</f>
        <v>01787066266</v>
      </c>
      <c r="D345" s="52" t="str">
        <f aca="false">'3. Raw Leads'!I345</f>
        <v>Outside Dhaka</v>
      </c>
      <c r="E345" s="52" t="str">
        <f aca="false">'3. Raw Leads'!J345</f>
        <v>Skyline Heights – Bashundhara</v>
      </c>
      <c r="F345" s="52" t="str">
        <f aca="false">'3. Raw Leads'!K345</f>
        <v>60L–80L</v>
      </c>
      <c r="G345" s="54" t="n">
        <f aca="false">'3. Raw Leads'!L345</f>
        <v>6999999</v>
      </c>
      <c r="H345" s="52" t="str">
        <f aca="false">'3. Raw Leads'!R345</f>
        <v>Full (all fields)</v>
      </c>
      <c r="I345" s="57" t="n">
        <f aca="false">'3. Raw Leads'!S345</f>
        <v>0</v>
      </c>
      <c r="J345" s="52" t="n">
        <f aca="false">'3. Raw Leads'!T345</f>
        <v>1</v>
      </c>
      <c r="K345" s="52" t="n">
        <f aca="false">'3. Raw Leads'!U345</f>
        <v>5</v>
      </c>
      <c r="L345" s="52" t="str">
        <f aca="false">'3. Raw Leads'!V345</f>
        <v>No</v>
      </c>
      <c r="M345" s="52" t="n">
        <f aca="false">'3. Raw Leads'!W345</f>
        <v>4</v>
      </c>
      <c r="N345" s="52" t="str">
        <f aca="false">'3. Raw Leads'!X345</f>
        <v>Not picked up</v>
      </c>
      <c r="O345" s="52" t="str">
        <f aca="false">'3. Raw Leads'!N345</f>
        <v>6–12 months</v>
      </c>
      <c r="P345" s="52" t="n">
        <f aca="false">IFERROR(VLOOKUP(F345,'10. Lookups'!$A$3:$B$9,2,FALSE()),5)</f>
        <v>18</v>
      </c>
      <c r="Q345" s="52" t="n">
        <f aca="false">IFERROR(VLOOKUP(D345,'10. Lookups'!$D$3:$E$12,2,FALSE()),3)</f>
        <v>3</v>
      </c>
      <c r="R345" s="52" t="n">
        <f aca="false">IFERROR(VLOOKUP(E345,'10. Lookups'!$G$3:$H$8,2,FALSE()),5)</f>
        <v>15</v>
      </c>
      <c r="S345" s="52" t="n">
        <f aca="false">IFERROR(VLOOKUP(H345,'10. Lookups'!$J$3:$K$6,2,FALSE()),1)+IF(I345&gt;=75,5,IF(I345&gt;=50,3,IF(I345&gt;=25,2,IF(I345&gt;0,1,0))))+MIN(4,J345*2)</f>
        <v>8</v>
      </c>
      <c r="T345" s="52" t="n">
        <f aca="false">IF(K345&lt;=1,5,IF(K345&lt;=3,4,IF(K345&lt;=7,2,IF(K345&lt;=14,1,0))))+IFERROR(VLOOKUP(L345,'10. Lookups'!$M$3:$N$6,2,FALSE()),1)</f>
        <v>3</v>
      </c>
      <c r="U345" s="52" t="n">
        <f aca="false">IFERROR(VLOOKUP(N345,'10. Lookups'!$P$3:$Q$11,2,FALSE()),3)</f>
        <v>3</v>
      </c>
      <c r="V345" s="52" t="n">
        <f aca="false">IFERROR(VLOOKUP(O345,'10. Lookups'!$S$3:$T$7,2,FALSE()),2)</f>
        <v>2</v>
      </c>
      <c r="W345" s="52" t="n">
        <f aca="false">MIN(100,P345+Q345+R345+S345+T345+U345+V345)</f>
        <v>52</v>
      </c>
      <c r="X345" s="58" t="n">
        <f aca="false">W345</f>
        <v>52</v>
      </c>
      <c r="Y345" s="52" t="str">
        <f aca="false">IF(X345&gt;=75,"Hot",IF(X345&gt;=50,"Warm","Cold"))</f>
        <v>Warm</v>
      </c>
      <c r="Z345" s="52" t="str">
        <f aca="false">IF(Y345="Hot","Call within 5 min · senior agent · site-visit slot",IF(Y345="Warm","Call within 24h · WhatsApp drip · price sheet","Retargeting audience · email nurture · skip dial"))</f>
        <v>Call within 24h · WhatsApp drip · price sheet</v>
      </c>
    </row>
    <row r="346" customFormat="false" ht="15" hidden="false" customHeight="true" outlineLevel="0" collapsed="false">
      <c r="A346" s="49" t="str">
        <f aca="false">'3. Raw Leads'!A346</f>
        <v>L0345</v>
      </c>
      <c r="B346" s="49" t="str">
        <f aca="false">'3. Raw Leads'!C346</f>
        <v>Jubayer Mollah</v>
      </c>
      <c r="C346" s="49" t="str">
        <f aca="false">'3. Raw Leads'!D346</f>
        <v>01755934296</v>
      </c>
      <c r="D346" s="49" t="str">
        <f aca="false">'3. Raw Leads'!I346</f>
        <v>Aftab Nagar</v>
      </c>
      <c r="E346" s="49" t="str">
        <f aca="false">'3. Raw Leads'!J346</f>
        <v>Generic / Not Sure</v>
      </c>
      <c r="F346" s="49" t="str">
        <f aca="false">'3. Raw Leads'!K346</f>
        <v>80L–1Cr</v>
      </c>
      <c r="G346" s="51" t="n">
        <f aca="false">'3. Raw Leads'!L346</f>
        <v>8999999</v>
      </c>
      <c r="H346" s="49" t="str">
        <f aca="false">'3. Raw Leads'!R346</f>
        <v>Full (all fields)</v>
      </c>
      <c r="I346" s="55" t="n">
        <f aca="false">'3. Raw Leads'!S346</f>
        <v>75</v>
      </c>
      <c r="J346" s="49" t="n">
        <f aca="false">'3. Raw Leads'!T346</f>
        <v>2</v>
      </c>
      <c r="K346" s="49" t="n">
        <f aca="false">'3. Raw Leads'!U346</f>
        <v>1</v>
      </c>
      <c r="L346" s="49" t="str">
        <f aca="false">'3. Raw Leads'!V346</f>
        <v>Yes</v>
      </c>
      <c r="M346" s="49" t="n">
        <f aca="false">'3. Raw Leads'!W346</f>
        <v>1</v>
      </c>
      <c r="N346" s="49" t="str">
        <f aca="false">'3. Raw Leads'!X346</f>
        <v>Needs info – follow up</v>
      </c>
      <c r="O346" s="49" t="str">
        <f aca="false">'3. Raw Leads'!N346</f>
        <v>Within 1 month</v>
      </c>
      <c r="P346" s="49" t="n">
        <f aca="false">IFERROR(VLOOKUP(F346,'10. Lookups'!$A$3:$B$9,2,FALSE()),5)</f>
        <v>22</v>
      </c>
      <c r="Q346" s="49" t="n">
        <f aca="false">IFERROR(VLOOKUP(D346,'10. Lookups'!$D$3:$E$12,2,FALSE()),3)</f>
        <v>15</v>
      </c>
      <c r="R346" s="49" t="n">
        <f aca="false">IFERROR(VLOOKUP(E346,'10. Lookups'!$G$3:$H$8,2,FALSE()),5)</f>
        <v>5</v>
      </c>
      <c r="S346" s="49" t="n">
        <f aca="false">IFERROR(VLOOKUP(H346,'10. Lookups'!$J$3:$K$6,2,FALSE()),1)+IF(I346&gt;=75,5,IF(I346&gt;=50,3,IF(I346&gt;=25,2,IF(I346&gt;0,1,0))))+MIN(4,J346*2)</f>
        <v>15</v>
      </c>
      <c r="T346" s="49" t="n">
        <f aca="false">IF(K346&lt;=1,5,IF(K346&lt;=3,4,IF(K346&lt;=7,2,IF(K346&lt;=14,1,0))))+IFERROR(VLOOKUP(L346,'10. Lookups'!$M$3:$N$6,2,FALSE()),1)</f>
        <v>10</v>
      </c>
      <c r="U346" s="49" t="n">
        <f aca="false">IFERROR(VLOOKUP(N346,'10. Lookups'!$P$3:$Q$11,2,FALSE()),3)</f>
        <v>7</v>
      </c>
      <c r="V346" s="49" t="n">
        <f aca="false">IFERROR(VLOOKUP(O346,'10. Lookups'!$S$3:$T$7,2,FALSE()),2)</f>
        <v>5</v>
      </c>
      <c r="W346" s="49" t="n">
        <f aca="false">MIN(100,P346+Q346+R346+S346+T346+U346+V346)</f>
        <v>79</v>
      </c>
      <c r="X346" s="56" t="n">
        <f aca="false">W346</f>
        <v>79</v>
      </c>
      <c r="Y346" s="49" t="str">
        <f aca="false">IF(X346&gt;=75,"Hot",IF(X346&gt;=50,"Warm","Cold"))</f>
        <v>Hot</v>
      </c>
      <c r="Z346" s="49" t="str">
        <f aca="false">IF(Y346="Hot","Call within 5 min · senior agent · site-visit slot",IF(Y346="Warm","Call within 24h · WhatsApp drip · price sheet","Retargeting audience · email nurture · skip dial"))</f>
        <v>Call within 5 min · senior agent · site-visit slot</v>
      </c>
    </row>
    <row r="347" customFormat="false" ht="15" hidden="false" customHeight="true" outlineLevel="0" collapsed="false">
      <c r="A347" s="52" t="str">
        <f aca="false">'3. Raw Leads'!A347</f>
        <v>L0346</v>
      </c>
      <c r="B347" s="52" t="str">
        <f aca="false">'3. Raw Leads'!C347</f>
        <v>Arif Sheikh</v>
      </c>
      <c r="C347" s="52" t="str">
        <f aca="false">'3. Raw Leads'!D347</f>
        <v>01341328348</v>
      </c>
      <c r="D347" s="52" t="str">
        <f aca="false">'3. Raw Leads'!I347</f>
        <v>Bashundhara R/A</v>
      </c>
      <c r="E347" s="52" t="str">
        <f aca="false">'3. Raw Leads'!J347</f>
        <v>Banasree Bay</v>
      </c>
      <c r="F347" s="52" t="str">
        <f aca="false">'3. Raw Leads'!K347</f>
        <v>1Cr–1.25Cr</v>
      </c>
      <c r="G347" s="54" t="n">
        <f aca="false">'3. Raw Leads'!L347</f>
        <v>11249999</v>
      </c>
      <c r="H347" s="52" t="str">
        <f aca="false">'3. Raw Leads'!R347</f>
        <v>Full (all fields)</v>
      </c>
      <c r="I347" s="57" t="n">
        <f aca="false">'3. Raw Leads'!S347</f>
        <v>95</v>
      </c>
      <c r="J347" s="52" t="n">
        <f aca="false">'3. Raw Leads'!T347</f>
        <v>0</v>
      </c>
      <c r="K347" s="52" t="n">
        <f aca="false">'3. Raw Leads'!U347</f>
        <v>2</v>
      </c>
      <c r="L347" s="52" t="str">
        <f aca="false">'3. Raw Leads'!V347</f>
        <v>Yes</v>
      </c>
      <c r="M347" s="52" t="n">
        <f aca="false">'3. Raw Leads'!W347</f>
        <v>1</v>
      </c>
      <c r="N347" s="52" t="str">
        <f aca="false">'3. Raw Leads'!X347</f>
        <v>Needs info – follow up</v>
      </c>
      <c r="O347" s="52" t="str">
        <f aca="false">'3. Raw Leads'!N347</f>
        <v>3–6 months</v>
      </c>
      <c r="P347" s="52" t="n">
        <f aca="false">IFERROR(VLOOKUP(F347,'10. Lookups'!$A$3:$B$9,2,FALSE()),5)</f>
        <v>25</v>
      </c>
      <c r="Q347" s="52" t="n">
        <f aca="false">IFERROR(VLOOKUP(D347,'10. Lookups'!$D$3:$E$12,2,FALSE()),3)</f>
        <v>15</v>
      </c>
      <c r="R347" s="52" t="n">
        <f aca="false">IFERROR(VLOOKUP(E347,'10. Lookups'!$G$3:$H$8,2,FALSE()),5)</f>
        <v>15</v>
      </c>
      <c r="S347" s="52" t="n">
        <f aca="false">IFERROR(VLOOKUP(H347,'10. Lookups'!$J$3:$K$6,2,FALSE()),1)+IF(I347&gt;=75,5,IF(I347&gt;=50,3,IF(I347&gt;=25,2,IF(I347&gt;0,1,0))))+MIN(4,J347*2)</f>
        <v>11</v>
      </c>
      <c r="T347" s="52" t="n">
        <f aca="false">IF(K347&lt;=1,5,IF(K347&lt;=3,4,IF(K347&lt;=7,2,IF(K347&lt;=14,1,0))))+IFERROR(VLOOKUP(L347,'10. Lookups'!$M$3:$N$6,2,FALSE()),1)</f>
        <v>9</v>
      </c>
      <c r="U347" s="52" t="n">
        <f aca="false">IFERROR(VLOOKUP(N347,'10. Lookups'!$P$3:$Q$11,2,FALSE()),3)</f>
        <v>7</v>
      </c>
      <c r="V347" s="52" t="n">
        <f aca="false">IFERROR(VLOOKUP(O347,'10. Lookups'!$S$3:$T$7,2,FALSE()),2)</f>
        <v>3</v>
      </c>
      <c r="W347" s="52" t="n">
        <f aca="false">MIN(100,P347+Q347+R347+S347+T347+U347+V347)</f>
        <v>85</v>
      </c>
      <c r="X347" s="58" t="n">
        <f aca="false">W347</f>
        <v>85</v>
      </c>
      <c r="Y347" s="52" t="str">
        <f aca="false">IF(X347&gt;=75,"Hot",IF(X347&gt;=50,"Warm","Cold"))</f>
        <v>Hot</v>
      </c>
      <c r="Z347" s="52" t="str">
        <f aca="false">IF(Y347="Hot","Call within 5 min · senior agent · site-visit slot",IF(Y347="Warm","Call within 24h · WhatsApp drip · price sheet","Retargeting audience · email nurture · skip dial"))</f>
        <v>Call within 5 min · senior agent · site-visit slot</v>
      </c>
    </row>
    <row r="348" customFormat="false" ht="15" hidden="false" customHeight="true" outlineLevel="0" collapsed="false">
      <c r="A348" s="49" t="str">
        <f aca="false">'3. Raw Leads'!A348</f>
        <v>L0347</v>
      </c>
      <c r="B348" s="49" t="str">
        <f aca="false">'3. Raw Leads'!C348</f>
        <v>Tahmina Hossain</v>
      </c>
      <c r="C348" s="49" t="str">
        <f aca="false">'3. Raw Leads'!D348</f>
        <v>01326804085</v>
      </c>
      <c r="D348" s="49" t="str">
        <f aca="false">'3. Raw Leads'!I348</f>
        <v>Outside Dhaka</v>
      </c>
      <c r="E348" s="49" t="str">
        <f aca="false">'3. Raw Leads'!J348</f>
        <v>Uttara Greenview</v>
      </c>
      <c r="F348" s="49" t="str">
        <f aca="false">'3. Raw Leads'!K348</f>
        <v>1Cr–1.25Cr</v>
      </c>
      <c r="G348" s="51" t="n">
        <f aca="false">'3. Raw Leads'!L348</f>
        <v>11249999</v>
      </c>
      <c r="H348" s="49" t="str">
        <f aca="false">'3. Raw Leads'!R348</f>
        <v>Full (all fields)</v>
      </c>
      <c r="I348" s="55" t="n">
        <f aca="false">'3. Raw Leads'!S348</f>
        <v>0</v>
      </c>
      <c r="J348" s="49" t="n">
        <f aca="false">'3. Raw Leads'!T348</f>
        <v>1</v>
      </c>
      <c r="K348" s="49" t="n">
        <f aca="false">'3. Raw Leads'!U348</f>
        <v>2</v>
      </c>
      <c r="L348" s="49" t="str">
        <f aca="false">'3. Raw Leads'!V348</f>
        <v>No</v>
      </c>
      <c r="M348" s="49" t="n">
        <f aca="false">'3. Raw Leads'!W348</f>
        <v>2</v>
      </c>
      <c r="N348" s="49" t="str">
        <f aca="false">'3. Raw Leads'!X348</f>
        <v>Site visit confirmed</v>
      </c>
      <c r="O348" s="49" t="str">
        <f aca="false">'3. Raw Leads'!N348</f>
        <v>3–6 months</v>
      </c>
      <c r="P348" s="49" t="n">
        <f aca="false">IFERROR(VLOOKUP(F348,'10. Lookups'!$A$3:$B$9,2,FALSE()),5)</f>
        <v>25</v>
      </c>
      <c r="Q348" s="49" t="n">
        <f aca="false">IFERROR(VLOOKUP(D348,'10. Lookups'!$D$3:$E$12,2,FALSE()),3)</f>
        <v>3</v>
      </c>
      <c r="R348" s="49" t="n">
        <f aca="false">IFERROR(VLOOKUP(E348,'10. Lookups'!$G$3:$H$8,2,FALSE()),5)</f>
        <v>15</v>
      </c>
      <c r="S348" s="49" t="n">
        <f aca="false">IFERROR(VLOOKUP(H348,'10. Lookups'!$J$3:$K$6,2,FALSE()),1)+IF(I348&gt;=75,5,IF(I348&gt;=50,3,IF(I348&gt;=25,2,IF(I348&gt;0,1,0))))+MIN(4,J348*2)</f>
        <v>8</v>
      </c>
      <c r="T348" s="49" t="n">
        <f aca="false">IF(K348&lt;=1,5,IF(K348&lt;=3,4,IF(K348&lt;=7,2,IF(K348&lt;=14,1,0))))+IFERROR(VLOOKUP(L348,'10. Lookups'!$M$3:$N$6,2,FALSE()),1)</f>
        <v>5</v>
      </c>
      <c r="U348" s="49" t="n">
        <f aca="false">IFERROR(VLOOKUP(N348,'10. Lookups'!$P$3:$Q$11,2,FALSE()),3)</f>
        <v>15</v>
      </c>
      <c r="V348" s="49" t="n">
        <f aca="false">IFERROR(VLOOKUP(O348,'10. Lookups'!$S$3:$T$7,2,FALSE()),2)</f>
        <v>3</v>
      </c>
      <c r="W348" s="49" t="n">
        <f aca="false">MIN(100,P348+Q348+R348+S348+T348+U348+V348)</f>
        <v>74</v>
      </c>
      <c r="X348" s="56" t="n">
        <f aca="false">W348</f>
        <v>74</v>
      </c>
      <c r="Y348" s="49" t="str">
        <f aca="false">IF(X348&gt;=75,"Hot",IF(X348&gt;=50,"Warm","Cold"))</f>
        <v>Warm</v>
      </c>
      <c r="Z348" s="49" t="str">
        <f aca="false">IF(Y348="Hot","Call within 5 min · senior agent · site-visit slot",IF(Y348="Warm","Call within 24h · WhatsApp drip · price sheet","Retargeting audience · email nurture · skip dial"))</f>
        <v>Call within 24h · WhatsApp drip · price sheet</v>
      </c>
    </row>
    <row r="349" customFormat="false" ht="15" hidden="false" customHeight="true" outlineLevel="0" collapsed="false">
      <c r="A349" s="52" t="str">
        <f aca="false">'3. Raw Leads'!A349</f>
        <v>L0348</v>
      </c>
      <c r="B349" s="52" t="str">
        <f aca="false">'3. Raw Leads'!C349</f>
        <v>Mahbuba Akond</v>
      </c>
      <c r="C349" s="52" t="str">
        <f aca="false">'3. Raw Leads'!D349</f>
        <v>01442673204</v>
      </c>
      <c r="D349" s="52" t="str">
        <f aca="false">'3. Raw Leads'!I349</f>
        <v>Bashundhara R/A</v>
      </c>
      <c r="E349" s="52" t="str">
        <f aca="false">'3. Raw Leads'!J349</f>
        <v>Banasree Bay</v>
      </c>
      <c r="F349" s="52" t="str">
        <f aca="false">'3. Raw Leads'!K349</f>
        <v>Under 60L</v>
      </c>
      <c r="G349" s="54" t="n">
        <f aca="false">'3. Raw Leads'!L349</f>
        <v>4499999</v>
      </c>
      <c r="H349" s="52" t="str">
        <f aca="false">'3. Raw Leads'!R349</f>
        <v>Minimal (&lt;50%)</v>
      </c>
      <c r="I349" s="57" t="n">
        <f aca="false">'3. Raw Leads'!S349</f>
        <v>100</v>
      </c>
      <c r="J349" s="52" t="n">
        <f aca="false">'3. Raw Leads'!T349</f>
        <v>0</v>
      </c>
      <c r="K349" s="52" t="n">
        <f aca="false">'3. Raw Leads'!U349</f>
        <v>30</v>
      </c>
      <c r="L349" s="52" t="str">
        <f aca="false">'3. Raw Leads'!V349</f>
        <v>No</v>
      </c>
      <c r="M349" s="52" t="n">
        <f aca="false">'3. Raw Leads'!W349</f>
        <v>2</v>
      </c>
      <c r="N349" s="52" t="str">
        <f aca="false">'3. Raw Leads'!X349</f>
        <v>Wrong number</v>
      </c>
      <c r="O349" s="52" t="str">
        <f aca="false">'3. Raw Leads'!N349</f>
        <v>Just exploring</v>
      </c>
      <c r="P349" s="52" t="n">
        <f aca="false">IFERROR(VLOOKUP(F349,'10. Lookups'!$A$3:$B$9,2,FALSE()),5)</f>
        <v>8</v>
      </c>
      <c r="Q349" s="52" t="n">
        <f aca="false">IFERROR(VLOOKUP(D349,'10. Lookups'!$D$3:$E$12,2,FALSE()),3)</f>
        <v>15</v>
      </c>
      <c r="R349" s="52" t="n">
        <f aca="false">IFERROR(VLOOKUP(E349,'10. Lookups'!$G$3:$H$8,2,FALSE()),5)</f>
        <v>15</v>
      </c>
      <c r="S349" s="52" t="n">
        <f aca="false">IFERROR(VLOOKUP(H349,'10. Lookups'!$J$3:$K$6,2,FALSE()),1)+IF(I349&gt;=75,5,IF(I349&gt;=50,3,IF(I349&gt;=25,2,IF(I349&gt;0,1,0))))+MIN(4,J349*2)</f>
        <v>6</v>
      </c>
      <c r="T349" s="52" t="n">
        <f aca="false">IF(K349&lt;=1,5,IF(K349&lt;=3,4,IF(K349&lt;=7,2,IF(K349&lt;=14,1,0))))+IFERROR(VLOOKUP(L349,'10. Lookups'!$M$3:$N$6,2,FALSE()),1)</f>
        <v>1</v>
      </c>
      <c r="U349" s="52" t="n">
        <f aca="false">IFERROR(VLOOKUP(N349,'10. Lookups'!$P$3:$Q$11,2,FALSE()),3)</f>
        <v>0</v>
      </c>
      <c r="V349" s="52" t="n">
        <f aca="false">IFERROR(VLOOKUP(O349,'10. Lookups'!$S$3:$T$7,2,FALSE()),2)</f>
        <v>1</v>
      </c>
      <c r="W349" s="52" t="n">
        <f aca="false">MIN(100,P349+Q349+R349+S349+T349+U349+V349)</f>
        <v>46</v>
      </c>
      <c r="X349" s="58" t="n">
        <f aca="false">W349</f>
        <v>46</v>
      </c>
      <c r="Y349" s="52" t="str">
        <f aca="false">IF(X349&gt;=75,"Hot",IF(X349&gt;=50,"Warm","Cold"))</f>
        <v>Cold</v>
      </c>
      <c r="Z349" s="52" t="str">
        <f aca="false">IF(Y349="Hot","Call within 5 min · senior agent · site-visit slot",IF(Y349="Warm","Call within 24h · WhatsApp drip · price sheet","Retargeting audience · email nurture · skip dial"))</f>
        <v>Retargeting audience · email nurture · skip dial</v>
      </c>
    </row>
    <row r="350" customFormat="false" ht="15" hidden="false" customHeight="true" outlineLevel="0" collapsed="false">
      <c r="A350" s="49" t="str">
        <f aca="false">'3. Raw Leads'!A350</f>
        <v>L0349</v>
      </c>
      <c r="B350" s="49" t="str">
        <f aca="false">'3. Raw Leads'!C350</f>
        <v>Lubna Sarkar</v>
      </c>
      <c r="C350" s="49" t="str">
        <f aca="false">'3. Raw Leads'!D350</f>
        <v>01583609149</v>
      </c>
      <c r="D350" s="49" t="str">
        <f aca="false">'3. Raw Leads'!I350</f>
        <v>Aftab Nagar</v>
      </c>
      <c r="E350" s="49" t="str">
        <f aca="false">'3. Raw Leads'!J350</f>
        <v>Uttara Greenview</v>
      </c>
      <c r="F350" s="49" t="str">
        <f aca="false">'3. Raw Leads'!K350</f>
        <v>80L–1Cr</v>
      </c>
      <c r="G350" s="51" t="n">
        <f aca="false">'3. Raw Leads'!L350</f>
        <v>8999999</v>
      </c>
      <c r="H350" s="49" t="str">
        <f aca="false">'3. Raw Leads'!R350</f>
        <v>Full (all fields)</v>
      </c>
      <c r="I350" s="55" t="n">
        <f aca="false">'3. Raw Leads'!S350</f>
        <v>0</v>
      </c>
      <c r="J350" s="49" t="n">
        <f aca="false">'3. Raw Leads'!T350</f>
        <v>0</v>
      </c>
      <c r="K350" s="49" t="n">
        <f aca="false">'3. Raw Leads'!U350</f>
        <v>2</v>
      </c>
      <c r="L350" s="49" t="str">
        <f aca="false">'3. Raw Leads'!V350</f>
        <v>Read no reply</v>
      </c>
      <c r="M350" s="49" t="n">
        <f aca="false">'3. Raw Leads'!W350</f>
        <v>2</v>
      </c>
      <c r="N350" s="49" t="str">
        <f aca="false">'3. Raw Leads'!X350</f>
        <v>Out of budget</v>
      </c>
      <c r="O350" s="49" t="str">
        <f aca="false">'3. Raw Leads'!N350</f>
        <v>Just exploring</v>
      </c>
      <c r="P350" s="49" t="n">
        <f aca="false">IFERROR(VLOOKUP(F350,'10. Lookups'!$A$3:$B$9,2,FALSE()),5)</f>
        <v>22</v>
      </c>
      <c r="Q350" s="49" t="n">
        <f aca="false">IFERROR(VLOOKUP(D350,'10. Lookups'!$D$3:$E$12,2,FALSE()),3)</f>
        <v>15</v>
      </c>
      <c r="R350" s="49" t="n">
        <f aca="false">IFERROR(VLOOKUP(E350,'10. Lookups'!$G$3:$H$8,2,FALSE()),5)</f>
        <v>15</v>
      </c>
      <c r="S350" s="49" t="n">
        <f aca="false">IFERROR(VLOOKUP(H350,'10. Lookups'!$J$3:$K$6,2,FALSE()),1)+IF(I350&gt;=75,5,IF(I350&gt;=50,3,IF(I350&gt;=25,2,IF(I350&gt;0,1,0))))+MIN(4,J350*2)</f>
        <v>6</v>
      </c>
      <c r="T350" s="49" t="n">
        <f aca="false">IF(K350&lt;=1,5,IF(K350&lt;=3,4,IF(K350&lt;=7,2,IF(K350&lt;=14,1,0))))+IFERROR(VLOOKUP(L350,'10. Lookups'!$M$3:$N$6,2,FALSE()),1)</f>
        <v>7</v>
      </c>
      <c r="U350" s="49" t="n">
        <f aca="false">IFERROR(VLOOKUP(N350,'10. Lookups'!$P$3:$Q$11,2,FALSE()),3)</f>
        <v>2</v>
      </c>
      <c r="V350" s="49" t="n">
        <f aca="false">IFERROR(VLOOKUP(O350,'10. Lookups'!$S$3:$T$7,2,FALSE()),2)</f>
        <v>1</v>
      </c>
      <c r="W350" s="49" t="n">
        <f aca="false">MIN(100,P350+Q350+R350+S350+T350+U350+V350)</f>
        <v>68</v>
      </c>
      <c r="X350" s="56" t="n">
        <f aca="false">W350</f>
        <v>68</v>
      </c>
      <c r="Y350" s="49" t="str">
        <f aca="false">IF(X350&gt;=75,"Hot",IF(X350&gt;=50,"Warm","Cold"))</f>
        <v>Warm</v>
      </c>
      <c r="Z350" s="49" t="str">
        <f aca="false">IF(Y350="Hot","Call within 5 min · senior agent · site-visit slot",IF(Y350="Warm","Call within 24h · WhatsApp drip · price sheet","Retargeting audience · email nurture · skip dial"))</f>
        <v>Call within 24h · WhatsApp drip · price sheet</v>
      </c>
    </row>
    <row r="351" customFormat="false" ht="15" hidden="false" customHeight="true" outlineLevel="0" collapsed="false">
      <c r="A351" s="52" t="str">
        <f aca="false">'3. Raw Leads'!A351</f>
        <v>L0350</v>
      </c>
      <c r="B351" s="52" t="str">
        <f aca="false">'3. Raw Leads'!C351</f>
        <v>Arif Mahmud</v>
      </c>
      <c r="C351" s="52" t="str">
        <f aca="false">'3. Raw Leads'!D351</f>
        <v>01558093511</v>
      </c>
      <c r="D351" s="52" t="str">
        <f aca="false">'3. Raw Leads'!I351</f>
        <v>Aftab Nagar</v>
      </c>
      <c r="E351" s="52" t="str">
        <f aca="false">'3. Raw Leads'!J351</f>
        <v>Aftab Garden Residence</v>
      </c>
      <c r="F351" s="52" t="str">
        <f aca="false">'3. Raw Leads'!K351</f>
        <v>80L–1Cr</v>
      </c>
      <c r="G351" s="54" t="n">
        <f aca="false">'3. Raw Leads'!L351</f>
        <v>8999999</v>
      </c>
      <c r="H351" s="52" t="str">
        <f aca="false">'3. Raw Leads'!R351</f>
        <v>Most (≥75%)</v>
      </c>
      <c r="I351" s="57" t="n">
        <f aca="false">'3. Raw Leads'!S351</f>
        <v>0</v>
      </c>
      <c r="J351" s="52" t="n">
        <f aca="false">'3. Raw Leads'!T351</f>
        <v>1</v>
      </c>
      <c r="K351" s="52" t="n">
        <f aca="false">'3. Raw Leads'!U351</f>
        <v>1</v>
      </c>
      <c r="L351" s="52" t="str">
        <f aca="false">'3. Raw Leads'!V351</f>
        <v>N/A</v>
      </c>
      <c r="M351" s="52" t="n">
        <f aca="false">'3. Raw Leads'!W351</f>
        <v>5</v>
      </c>
      <c r="N351" s="52" t="str">
        <f aca="false">'3. Raw Leads'!X351</f>
        <v>Already purchased elsewhere</v>
      </c>
      <c r="O351" s="52" t="str">
        <f aca="false">'3. Raw Leads'!N351</f>
        <v>6–12 months</v>
      </c>
      <c r="P351" s="52" t="n">
        <f aca="false">IFERROR(VLOOKUP(F351,'10. Lookups'!$A$3:$B$9,2,FALSE()),5)</f>
        <v>22</v>
      </c>
      <c r="Q351" s="52" t="n">
        <f aca="false">IFERROR(VLOOKUP(D351,'10. Lookups'!$D$3:$E$12,2,FALSE()),3)</f>
        <v>15</v>
      </c>
      <c r="R351" s="52" t="n">
        <f aca="false">IFERROR(VLOOKUP(E351,'10. Lookups'!$G$3:$H$8,2,FALSE()),5)</f>
        <v>15</v>
      </c>
      <c r="S351" s="52" t="n">
        <f aca="false">IFERROR(VLOOKUP(H351,'10. Lookups'!$J$3:$K$6,2,FALSE()),1)+IF(I351&gt;=75,5,IF(I351&gt;=50,3,IF(I351&gt;=25,2,IF(I351&gt;0,1,0))))+MIN(4,J351*2)</f>
        <v>6</v>
      </c>
      <c r="T351" s="52" t="n">
        <f aca="false">IF(K351&lt;=1,5,IF(K351&lt;=3,4,IF(K351&lt;=7,2,IF(K351&lt;=14,1,0))))+IFERROR(VLOOKUP(L351,'10. Lookups'!$M$3:$N$6,2,FALSE()),1)</f>
        <v>7</v>
      </c>
      <c r="U351" s="52" t="n">
        <f aca="false">IFERROR(VLOOKUP(N351,'10. Lookups'!$P$3:$Q$11,2,FALSE()),3)</f>
        <v>0</v>
      </c>
      <c r="V351" s="52" t="n">
        <f aca="false">IFERROR(VLOOKUP(O351,'10. Lookups'!$S$3:$T$7,2,FALSE()),2)</f>
        <v>2</v>
      </c>
      <c r="W351" s="52" t="n">
        <f aca="false">MIN(100,P351+Q351+R351+S351+T351+U351+V351)</f>
        <v>67</v>
      </c>
      <c r="X351" s="58" t="n">
        <f aca="false">W351</f>
        <v>67</v>
      </c>
      <c r="Y351" s="52" t="str">
        <f aca="false">IF(X351&gt;=75,"Hot",IF(X351&gt;=50,"Warm","Cold"))</f>
        <v>Warm</v>
      </c>
      <c r="Z351" s="52" t="str">
        <f aca="false">IF(Y351="Hot","Call within 5 min · senior agent · site-visit slot",IF(Y351="Warm","Call within 24h · WhatsApp drip · price sheet","Retargeting audience · email nurture · skip dial"))</f>
        <v>Call within 24h · WhatsApp drip · price sheet</v>
      </c>
    </row>
    <row r="352" customFormat="false" ht="15" hidden="false" customHeight="true" outlineLevel="0" collapsed="false">
      <c r="A352" s="49" t="str">
        <f aca="false">'3. Raw Leads'!A352</f>
        <v>L0351</v>
      </c>
      <c r="B352" s="49" t="str">
        <f aca="false">'3. Raw Leads'!C352</f>
        <v>Sajid Bhuiyan</v>
      </c>
      <c r="C352" s="49" t="str">
        <f aca="false">'3. Raw Leads'!D352</f>
        <v>01401935889</v>
      </c>
      <c r="D352" s="49" t="str">
        <f aca="false">'3. Raw Leads'!I352</f>
        <v>Uttara</v>
      </c>
      <c r="E352" s="49" t="str">
        <f aca="false">'3. Raw Leads'!J352</f>
        <v>Uttara Greenview</v>
      </c>
      <c r="F352" s="49" t="str">
        <f aca="false">'3. Raw Leads'!K352</f>
        <v>1.25Cr–1.5Cr</v>
      </c>
      <c r="G352" s="51" t="n">
        <f aca="false">'3. Raw Leads'!L352</f>
        <v>13750000</v>
      </c>
      <c r="H352" s="49" t="str">
        <f aca="false">'3. Raw Leads'!R352</f>
        <v>Minimal (&lt;50%)</v>
      </c>
      <c r="I352" s="55" t="n">
        <f aca="false">'3. Raw Leads'!S352</f>
        <v>0</v>
      </c>
      <c r="J352" s="49" t="n">
        <f aca="false">'3. Raw Leads'!T352</f>
        <v>2</v>
      </c>
      <c r="K352" s="49" t="n">
        <f aca="false">'3. Raw Leads'!U352</f>
        <v>1</v>
      </c>
      <c r="L352" s="49" t="str">
        <f aca="false">'3. Raw Leads'!V352</f>
        <v>Yes</v>
      </c>
      <c r="M352" s="49" t="n">
        <f aca="false">'3. Raw Leads'!W352</f>
        <v>2</v>
      </c>
      <c r="N352" s="49" t="str">
        <f aca="false">'3. Raw Leads'!X352</f>
        <v>Interested – evaluating</v>
      </c>
      <c r="O352" s="49" t="str">
        <f aca="false">'3. Raw Leads'!N352</f>
        <v>3–6 months</v>
      </c>
      <c r="P352" s="49" t="n">
        <f aca="false">IFERROR(VLOOKUP(F352,'10. Lookups'!$A$3:$B$9,2,FALSE()),5)</f>
        <v>23</v>
      </c>
      <c r="Q352" s="49" t="n">
        <f aca="false">IFERROR(VLOOKUP(D352,'10. Lookups'!$D$3:$E$12,2,FALSE()),3)</f>
        <v>15</v>
      </c>
      <c r="R352" s="49" t="n">
        <f aca="false">IFERROR(VLOOKUP(E352,'10. Lookups'!$G$3:$H$8,2,FALSE()),5)</f>
        <v>15</v>
      </c>
      <c r="S352" s="49" t="n">
        <f aca="false">IFERROR(VLOOKUP(H352,'10. Lookups'!$J$3:$K$6,2,FALSE()),1)+IF(I352&gt;=75,5,IF(I352&gt;=50,3,IF(I352&gt;=25,2,IF(I352&gt;0,1,0))))+MIN(4,J352*2)</f>
        <v>5</v>
      </c>
      <c r="T352" s="49" t="n">
        <f aca="false">IF(K352&lt;=1,5,IF(K352&lt;=3,4,IF(K352&lt;=7,2,IF(K352&lt;=14,1,0))))+IFERROR(VLOOKUP(L352,'10. Lookups'!$M$3:$N$6,2,FALSE()),1)</f>
        <v>10</v>
      </c>
      <c r="U352" s="49" t="n">
        <f aca="false">IFERROR(VLOOKUP(N352,'10. Lookups'!$P$3:$Q$11,2,FALSE()),3)</f>
        <v>10</v>
      </c>
      <c r="V352" s="49" t="n">
        <f aca="false">IFERROR(VLOOKUP(O352,'10. Lookups'!$S$3:$T$7,2,FALSE()),2)</f>
        <v>3</v>
      </c>
      <c r="W352" s="49" t="n">
        <f aca="false">MIN(100,P352+Q352+R352+S352+T352+U352+V352)</f>
        <v>81</v>
      </c>
      <c r="X352" s="56" t="n">
        <f aca="false">W352</f>
        <v>81</v>
      </c>
      <c r="Y352" s="49" t="str">
        <f aca="false">IF(X352&gt;=75,"Hot",IF(X352&gt;=50,"Warm","Cold"))</f>
        <v>Hot</v>
      </c>
      <c r="Z352" s="49" t="str">
        <f aca="false">IF(Y352="Hot","Call within 5 min · senior agent · site-visit slot",IF(Y352="Warm","Call within 24h · WhatsApp drip · price sheet","Retargeting audience · email nurture · skip dial"))</f>
        <v>Call within 5 min · senior agent · site-visit slot</v>
      </c>
    </row>
    <row r="353" customFormat="false" ht="15" hidden="false" customHeight="true" outlineLevel="0" collapsed="false">
      <c r="A353" s="52" t="str">
        <f aca="false">'3. Raw Leads'!A353</f>
        <v>L0352</v>
      </c>
      <c r="B353" s="52" t="str">
        <f aca="false">'3. Raw Leads'!C353</f>
        <v>Tarek Hossain</v>
      </c>
      <c r="C353" s="52" t="str">
        <f aca="false">'3. Raw Leads'!D353</f>
        <v>01354394353</v>
      </c>
      <c r="D353" s="52" t="str">
        <f aca="false">'3. Raw Leads'!I353</f>
        <v>Banasree</v>
      </c>
      <c r="E353" s="52" t="str">
        <f aca="false">'3. Raw Leads'!J353</f>
        <v>Banasree Bay</v>
      </c>
      <c r="F353" s="52" t="str">
        <f aca="false">'3. Raw Leads'!K353</f>
        <v>60L–80L</v>
      </c>
      <c r="G353" s="54" t="n">
        <f aca="false">'3. Raw Leads'!L353</f>
        <v>6999999</v>
      </c>
      <c r="H353" s="52" t="str">
        <f aca="false">'3. Raw Leads'!R353</f>
        <v>Partial (50–75%)</v>
      </c>
      <c r="I353" s="57" t="n">
        <f aca="false">'3. Raw Leads'!S353</f>
        <v>50</v>
      </c>
      <c r="J353" s="52" t="n">
        <f aca="false">'3. Raw Leads'!T353</f>
        <v>0</v>
      </c>
      <c r="K353" s="52" t="n">
        <f aca="false">'3. Raw Leads'!U353</f>
        <v>7</v>
      </c>
      <c r="L353" s="52" t="str">
        <f aca="false">'3. Raw Leads'!V353</f>
        <v>No</v>
      </c>
      <c r="M353" s="52" t="n">
        <f aca="false">'3. Raw Leads'!W353</f>
        <v>2</v>
      </c>
      <c r="N353" s="52" t="str">
        <f aca="false">'3. Raw Leads'!X353</f>
        <v>Not picked up</v>
      </c>
      <c r="O353" s="52" t="str">
        <f aca="false">'3. Raw Leads'!N353</f>
        <v>Just exploring</v>
      </c>
      <c r="P353" s="52" t="n">
        <f aca="false">IFERROR(VLOOKUP(F353,'10. Lookups'!$A$3:$B$9,2,FALSE()),5)</f>
        <v>18</v>
      </c>
      <c r="Q353" s="52" t="n">
        <f aca="false">IFERROR(VLOOKUP(D353,'10. Lookups'!$D$3:$E$12,2,FALSE()),3)</f>
        <v>15</v>
      </c>
      <c r="R353" s="52" t="n">
        <f aca="false">IFERROR(VLOOKUP(E353,'10. Lookups'!$G$3:$H$8,2,FALSE()),5)</f>
        <v>15</v>
      </c>
      <c r="S353" s="52" t="n">
        <f aca="false">IFERROR(VLOOKUP(H353,'10. Lookups'!$J$3:$K$6,2,FALSE()),1)+IF(I353&gt;=75,5,IF(I353&gt;=50,3,IF(I353&gt;=25,2,IF(I353&gt;0,1,0))))+MIN(4,J353*2)</f>
        <v>5</v>
      </c>
      <c r="T353" s="52" t="n">
        <f aca="false">IF(K353&lt;=1,5,IF(K353&lt;=3,4,IF(K353&lt;=7,2,IF(K353&lt;=14,1,0))))+IFERROR(VLOOKUP(L353,'10. Lookups'!$M$3:$N$6,2,FALSE()),1)</f>
        <v>3</v>
      </c>
      <c r="U353" s="52" t="n">
        <f aca="false">IFERROR(VLOOKUP(N353,'10. Lookups'!$P$3:$Q$11,2,FALSE()),3)</f>
        <v>3</v>
      </c>
      <c r="V353" s="52" t="n">
        <f aca="false">IFERROR(VLOOKUP(O353,'10. Lookups'!$S$3:$T$7,2,FALSE()),2)</f>
        <v>1</v>
      </c>
      <c r="W353" s="52" t="n">
        <f aca="false">MIN(100,P353+Q353+R353+S353+T353+U353+V353)</f>
        <v>60</v>
      </c>
      <c r="X353" s="58" t="n">
        <f aca="false">W353</f>
        <v>60</v>
      </c>
      <c r="Y353" s="52" t="str">
        <f aca="false">IF(X353&gt;=75,"Hot",IF(X353&gt;=50,"Warm","Cold"))</f>
        <v>Warm</v>
      </c>
      <c r="Z353" s="52" t="str">
        <f aca="false">IF(Y353="Hot","Call within 5 min · senior agent · site-visit slot",IF(Y353="Warm","Call within 24h · WhatsApp drip · price sheet","Retargeting audience · email nurture · skip dial"))</f>
        <v>Call within 24h · WhatsApp drip · price sheet</v>
      </c>
    </row>
    <row r="354" customFormat="false" ht="15" hidden="false" customHeight="true" outlineLevel="0" collapsed="false">
      <c r="A354" s="49" t="str">
        <f aca="false">'3. Raw Leads'!A354</f>
        <v>L0353</v>
      </c>
      <c r="B354" s="49" t="str">
        <f aca="false">'3. Raw Leads'!C354</f>
        <v>Shakil Karim</v>
      </c>
      <c r="C354" s="49" t="str">
        <f aca="false">'3. Raw Leads'!D354</f>
        <v>01894455116</v>
      </c>
      <c r="D354" s="49" t="str">
        <f aca="false">'3. Raw Leads'!I354</f>
        <v>Mirpur DOHS</v>
      </c>
      <c r="E354" s="49" t="str">
        <f aca="false">'3. Raw Leads'!J354</f>
        <v>Mirpur DOHS Premier</v>
      </c>
      <c r="F354" s="49" t="str">
        <f aca="false">'3. Raw Leads'!K354</f>
        <v>Above 1.5Cr</v>
      </c>
      <c r="G354" s="51" t="n">
        <f aca="false">'3. Raw Leads'!L354</f>
        <v>20000000</v>
      </c>
      <c r="H354" s="49" t="str">
        <f aca="false">'3. Raw Leads'!R354</f>
        <v>Full (all fields)</v>
      </c>
      <c r="I354" s="55" t="n">
        <f aca="false">'3. Raw Leads'!S354</f>
        <v>95</v>
      </c>
      <c r="J354" s="49" t="n">
        <f aca="false">'3. Raw Leads'!T354</f>
        <v>3</v>
      </c>
      <c r="K354" s="49" t="n">
        <f aca="false">'3. Raw Leads'!U354</f>
        <v>14</v>
      </c>
      <c r="L354" s="49" t="str">
        <f aca="false">'3. Raw Leads'!V354</f>
        <v>Yes</v>
      </c>
      <c r="M354" s="49" t="n">
        <f aca="false">'3. Raw Leads'!W354</f>
        <v>4</v>
      </c>
      <c r="N354" s="49" t="str">
        <f aca="false">'3. Raw Leads'!X354</f>
        <v>Not picked up</v>
      </c>
      <c r="O354" s="49" t="str">
        <f aca="false">'3. Raw Leads'!N354</f>
        <v>Within 1 month</v>
      </c>
      <c r="P354" s="49" t="n">
        <f aca="false">IFERROR(VLOOKUP(F354,'10. Lookups'!$A$3:$B$9,2,FALSE()),5)</f>
        <v>15</v>
      </c>
      <c r="Q354" s="49" t="n">
        <f aca="false">IFERROR(VLOOKUP(D354,'10. Lookups'!$D$3:$E$12,2,FALSE()),3)</f>
        <v>15</v>
      </c>
      <c r="R354" s="49" t="n">
        <f aca="false">IFERROR(VLOOKUP(E354,'10. Lookups'!$G$3:$H$8,2,FALSE()),5)</f>
        <v>15</v>
      </c>
      <c r="S354" s="49" t="n">
        <f aca="false">IFERROR(VLOOKUP(H354,'10. Lookups'!$J$3:$K$6,2,FALSE()),1)+IF(I354&gt;=75,5,IF(I354&gt;=50,3,IF(I354&gt;=25,2,IF(I354&gt;0,1,0))))+MIN(4,J354*2)</f>
        <v>15</v>
      </c>
      <c r="T354" s="49" t="n">
        <f aca="false">IF(K354&lt;=1,5,IF(K354&lt;=3,4,IF(K354&lt;=7,2,IF(K354&lt;=14,1,0))))+IFERROR(VLOOKUP(L354,'10. Lookups'!$M$3:$N$6,2,FALSE()),1)</f>
        <v>6</v>
      </c>
      <c r="U354" s="49" t="n">
        <f aca="false">IFERROR(VLOOKUP(N354,'10. Lookups'!$P$3:$Q$11,2,FALSE()),3)</f>
        <v>3</v>
      </c>
      <c r="V354" s="49" t="n">
        <f aca="false">IFERROR(VLOOKUP(O354,'10. Lookups'!$S$3:$T$7,2,FALSE()),2)</f>
        <v>5</v>
      </c>
      <c r="W354" s="49" t="n">
        <f aca="false">MIN(100,P354+Q354+R354+S354+T354+U354+V354)</f>
        <v>74</v>
      </c>
      <c r="X354" s="56" t="n">
        <f aca="false">W354</f>
        <v>74</v>
      </c>
      <c r="Y354" s="49" t="str">
        <f aca="false">IF(X354&gt;=75,"Hot",IF(X354&gt;=50,"Warm","Cold"))</f>
        <v>Warm</v>
      </c>
      <c r="Z354" s="49" t="str">
        <f aca="false">IF(Y354="Hot","Call within 5 min · senior agent · site-visit slot",IF(Y354="Warm","Call within 24h · WhatsApp drip · price sheet","Retargeting audience · email nurture · skip dial"))</f>
        <v>Call within 24h · WhatsApp drip · price sheet</v>
      </c>
    </row>
    <row r="355" customFormat="false" ht="15" hidden="false" customHeight="true" outlineLevel="0" collapsed="false">
      <c r="A355" s="52" t="str">
        <f aca="false">'3. Raw Leads'!A355</f>
        <v>L0354</v>
      </c>
      <c r="B355" s="52" t="str">
        <f aca="false">'3. Raw Leads'!C355</f>
        <v>Mahbub Hasan</v>
      </c>
      <c r="C355" s="52" t="str">
        <f aca="false">'3. Raw Leads'!D355</f>
        <v>01868341559</v>
      </c>
      <c r="D355" s="52" t="str">
        <f aca="false">'3. Raw Leads'!I355</f>
        <v>Badda</v>
      </c>
      <c r="E355" s="52" t="str">
        <f aca="false">'3. Raw Leads'!J355</f>
        <v>Skyline Heights – Bashundhara</v>
      </c>
      <c r="F355" s="52" t="str">
        <f aca="false">'3. Raw Leads'!K355</f>
        <v>1.25Cr–1.5Cr</v>
      </c>
      <c r="G355" s="54" t="n">
        <f aca="false">'3. Raw Leads'!L355</f>
        <v>13750000</v>
      </c>
      <c r="H355" s="52" t="str">
        <f aca="false">'3. Raw Leads'!R355</f>
        <v>Most (≥75%)</v>
      </c>
      <c r="I355" s="57" t="n">
        <f aca="false">'3. Raw Leads'!S355</f>
        <v>75</v>
      </c>
      <c r="J355" s="52" t="n">
        <f aca="false">'3. Raw Leads'!T355</f>
        <v>3</v>
      </c>
      <c r="K355" s="52" t="n">
        <f aca="false">'3. Raw Leads'!U355</f>
        <v>0</v>
      </c>
      <c r="L355" s="52" t="str">
        <f aca="false">'3. Raw Leads'!V355</f>
        <v>No</v>
      </c>
      <c r="M355" s="52" t="n">
        <f aca="false">'3. Raw Leads'!W355</f>
        <v>4</v>
      </c>
      <c r="N355" s="52" t="str">
        <f aca="false">'3. Raw Leads'!X355</f>
        <v>Not interested</v>
      </c>
      <c r="O355" s="52" t="str">
        <f aca="false">'3. Raw Leads'!N355</f>
        <v>6–12 months</v>
      </c>
      <c r="P355" s="52" t="n">
        <f aca="false">IFERROR(VLOOKUP(F355,'10. Lookups'!$A$3:$B$9,2,FALSE()),5)</f>
        <v>23</v>
      </c>
      <c r="Q355" s="52" t="n">
        <f aca="false">IFERROR(VLOOKUP(D355,'10. Lookups'!$D$3:$E$12,2,FALSE()),3)</f>
        <v>7</v>
      </c>
      <c r="R355" s="52" t="n">
        <f aca="false">IFERROR(VLOOKUP(E355,'10. Lookups'!$G$3:$H$8,2,FALSE()),5)</f>
        <v>15</v>
      </c>
      <c r="S355" s="52" t="n">
        <f aca="false">IFERROR(VLOOKUP(H355,'10. Lookups'!$J$3:$K$6,2,FALSE()),1)+IF(I355&gt;=75,5,IF(I355&gt;=50,3,IF(I355&gt;=25,2,IF(I355&gt;0,1,0))))+MIN(4,J355*2)</f>
        <v>13</v>
      </c>
      <c r="T355" s="52" t="n">
        <f aca="false">IF(K355&lt;=1,5,IF(K355&lt;=3,4,IF(K355&lt;=7,2,IF(K355&lt;=14,1,0))))+IFERROR(VLOOKUP(L355,'10. Lookups'!$M$3:$N$6,2,FALSE()),1)</f>
        <v>6</v>
      </c>
      <c r="U355" s="52" t="n">
        <f aca="false">IFERROR(VLOOKUP(N355,'10. Lookups'!$P$3:$Q$11,2,FALSE()),3)</f>
        <v>1</v>
      </c>
      <c r="V355" s="52" t="n">
        <f aca="false">IFERROR(VLOOKUP(O355,'10. Lookups'!$S$3:$T$7,2,FALSE()),2)</f>
        <v>2</v>
      </c>
      <c r="W355" s="52" t="n">
        <f aca="false">MIN(100,P355+Q355+R355+S355+T355+U355+V355)</f>
        <v>67</v>
      </c>
      <c r="X355" s="58" t="n">
        <f aca="false">W355</f>
        <v>67</v>
      </c>
      <c r="Y355" s="52" t="str">
        <f aca="false">IF(X355&gt;=75,"Hot",IF(X355&gt;=50,"Warm","Cold"))</f>
        <v>Warm</v>
      </c>
      <c r="Z355" s="52" t="str">
        <f aca="false">IF(Y355="Hot","Call within 5 min · senior agent · site-visit slot",IF(Y355="Warm","Call within 24h · WhatsApp drip · price sheet","Retargeting audience · email nurture · skip dial"))</f>
        <v>Call within 24h · WhatsApp drip · price sheet</v>
      </c>
    </row>
    <row r="356" customFormat="false" ht="15" hidden="false" customHeight="true" outlineLevel="0" collapsed="false">
      <c r="A356" s="49" t="str">
        <f aca="false">'3. Raw Leads'!A356</f>
        <v>L0355</v>
      </c>
      <c r="B356" s="49" t="str">
        <f aca="false">'3. Raw Leads'!C356</f>
        <v>Tanvir Mollah</v>
      </c>
      <c r="C356" s="49" t="str">
        <f aca="false">'3. Raw Leads'!D356</f>
        <v>01328941347</v>
      </c>
      <c r="D356" s="49" t="str">
        <f aca="false">'3. Raw Leads'!I356</f>
        <v>Outside Dhaka</v>
      </c>
      <c r="E356" s="49" t="str">
        <f aca="false">'3. Raw Leads'!J356</f>
        <v>Uttara Greenview</v>
      </c>
      <c r="F356" s="49" t="str">
        <f aca="false">'3. Raw Leads'!K356</f>
        <v>Above 1.5Cr</v>
      </c>
      <c r="G356" s="51" t="n">
        <f aca="false">'3. Raw Leads'!L356</f>
        <v>20000000</v>
      </c>
      <c r="H356" s="49" t="str">
        <f aca="false">'3. Raw Leads'!R356</f>
        <v>Partial (50–75%)</v>
      </c>
      <c r="I356" s="55" t="n">
        <f aca="false">'3. Raw Leads'!S356</f>
        <v>25</v>
      </c>
      <c r="J356" s="49" t="n">
        <f aca="false">'3. Raw Leads'!T356</f>
        <v>0</v>
      </c>
      <c r="K356" s="49" t="n">
        <f aca="false">'3. Raw Leads'!U356</f>
        <v>0</v>
      </c>
      <c r="L356" s="49" t="str">
        <f aca="false">'3. Raw Leads'!V356</f>
        <v>No</v>
      </c>
      <c r="M356" s="49" t="n">
        <f aca="false">'3. Raw Leads'!W356</f>
        <v>3</v>
      </c>
      <c r="N356" s="49" t="str">
        <f aca="false">'3. Raw Leads'!X356</f>
        <v>Needs info – follow up</v>
      </c>
      <c r="O356" s="49" t="str">
        <f aca="false">'3. Raw Leads'!N356</f>
        <v>Just exploring</v>
      </c>
      <c r="P356" s="49" t="n">
        <f aca="false">IFERROR(VLOOKUP(F356,'10. Lookups'!$A$3:$B$9,2,FALSE()),5)</f>
        <v>15</v>
      </c>
      <c r="Q356" s="49" t="n">
        <f aca="false">IFERROR(VLOOKUP(D356,'10. Lookups'!$D$3:$E$12,2,FALSE()),3)</f>
        <v>3</v>
      </c>
      <c r="R356" s="49" t="n">
        <f aca="false">IFERROR(VLOOKUP(E356,'10. Lookups'!$G$3:$H$8,2,FALSE()),5)</f>
        <v>15</v>
      </c>
      <c r="S356" s="49" t="n">
        <f aca="false">IFERROR(VLOOKUP(H356,'10. Lookups'!$J$3:$K$6,2,FALSE()),1)+IF(I356&gt;=75,5,IF(I356&gt;=50,3,IF(I356&gt;=25,2,IF(I356&gt;0,1,0))))+MIN(4,J356*2)</f>
        <v>4</v>
      </c>
      <c r="T356" s="49" t="n">
        <f aca="false">IF(K356&lt;=1,5,IF(K356&lt;=3,4,IF(K356&lt;=7,2,IF(K356&lt;=14,1,0))))+IFERROR(VLOOKUP(L356,'10. Lookups'!$M$3:$N$6,2,FALSE()),1)</f>
        <v>6</v>
      </c>
      <c r="U356" s="49" t="n">
        <f aca="false">IFERROR(VLOOKUP(N356,'10. Lookups'!$P$3:$Q$11,2,FALSE()),3)</f>
        <v>7</v>
      </c>
      <c r="V356" s="49" t="n">
        <f aca="false">IFERROR(VLOOKUP(O356,'10. Lookups'!$S$3:$T$7,2,FALSE()),2)</f>
        <v>1</v>
      </c>
      <c r="W356" s="49" t="n">
        <f aca="false">MIN(100,P356+Q356+R356+S356+T356+U356+V356)</f>
        <v>51</v>
      </c>
      <c r="X356" s="56" t="n">
        <f aca="false">W356</f>
        <v>51</v>
      </c>
      <c r="Y356" s="49" t="str">
        <f aca="false">IF(X356&gt;=75,"Hot",IF(X356&gt;=50,"Warm","Cold"))</f>
        <v>Warm</v>
      </c>
      <c r="Z356" s="49" t="str">
        <f aca="false">IF(Y356="Hot","Call within 5 min · senior agent · site-visit slot",IF(Y356="Warm","Call within 24h · WhatsApp drip · price sheet","Retargeting audience · email nurture · skip dial"))</f>
        <v>Call within 24h · WhatsApp drip · price sheet</v>
      </c>
    </row>
    <row r="357" customFormat="false" ht="15" hidden="false" customHeight="true" outlineLevel="0" collapsed="false">
      <c r="A357" s="52" t="str">
        <f aca="false">'3. Raw Leads'!A357</f>
        <v>L0356</v>
      </c>
      <c r="B357" s="52" t="str">
        <f aca="false">'3. Raw Leads'!C357</f>
        <v>Sumona Mondol</v>
      </c>
      <c r="C357" s="52" t="str">
        <f aca="false">'3. Raw Leads'!D357</f>
        <v>01824491342</v>
      </c>
      <c r="D357" s="52" t="str">
        <f aca="false">'3. Raw Leads'!I357</f>
        <v>Khilgaon</v>
      </c>
      <c r="E357" s="52" t="str">
        <f aca="false">'3. Raw Leads'!J357</f>
        <v>Aftab Garden Residence</v>
      </c>
      <c r="F357" s="52" t="str">
        <f aca="false">'3. Raw Leads'!K357</f>
        <v>80L–1Cr</v>
      </c>
      <c r="G357" s="54" t="n">
        <f aca="false">'3. Raw Leads'!L357</f>
        <v>8999999</v>
      </c>
      <c r="H357" s="52" t="str">
        <f aca="false">'3. Raw Leads'!R357</f>
        <v>Most (≥75%)</v>
      </c>
      <c r="I357" s="57" t="n">
        <f aca="false">'3. Raw Leads'!S357</f>
        <v>50</v>
      </c>
      <c r="J357" s="52" t="n">
        <f aca="false">'3. Raw Leads'!T357</f>
        <v>1</v>
      </c>
      <c r="K357" s="52" t="n">
        <f aca="false">'3. Raw Leads'!U357</f>
        <v>0</v>
      </c>
      <c r="L357" s="52" t="str">
        <f aca="false">'3. Raw Leads'!V357</f>
        <v>Read no reply</v>
      </c>
      <c r="M357" s="52" t="n">
        <f aca="false">'3. Raw Leads'!W357</f>
        <v>1</v>
      </c>
      <c r="N357" s="52" t="str">
        <f aca="false">'3. Raw Leads'!X357</f>
        <v>Interested – evaluating</v>
      </c>
      <c r="O357" s="52" t="str">
        <f aca="false">'3. Raw Leads'!N357</f>
        <v>1–3 months</v>
      </c>
      <c r="P357" s="52" t="n">
        <f aca="false">IFERROR(VLOOKUP(F357,'10. Lookups'!$A$3:$B$9,2,FALSE()),5)</f>
        <v>22</v>
      </c>
      <c r="Q357" s="52" t="n">
        <f aca="false">IFERROR(VLOOKUP(D357,'10. Lookups'!$D$3:$E$12,2,FALSE()),3)</f>
        <v>7</v>
      </c>
      <c r="R357" s="52" t="n">
        <f aca="false">IFERROR(VLOOKUP(E357,'10. Lookups'!$G$3:$H$8,2,FALSE()),5)</f>
        <v>15</v>
      </c>
      <c r="S357" s="52" t="n">
        <f aca="false">IFERROR(VLOOKUP(H357,'10. Lookups'!$J$3:$K$6,2,FALSE()),1)+IF(I357&gt;=75,5,IF(I357&gt;=50,3,IF(I357&gt;=25,2,IF(I357&gt;0,1,0))))+MIN(4,J357*2)</f>
        <v>9</v>
      </c>
      <c r="T357" s="52" t="n">
        <f aca="false">IF(K357&lt;=1,5,IF(K357&lt;=3,4,IF(K357&lt;=7,2,IF(K357&lt;=14,1,0))))+IFERROR(VLOOKUP(L357,'10. Lookups'!$M$3:$N$6,2,FALSE()),1)</f>
        <v>8</v>
      </c>
      <c r="U357" s="52" t="n">
        <f aca="false">IFERROR(VLOOKUP(N357,'10. Lookups'!$P$3:$Q$11,2,FALSE()),3)</f>
        <v>10</v>
      </c>
      <c r="V357" s="52" t="n">
        <f aca="false">IFERROR(VLOOKUP(O357,'10. Lookups'!$S$3:$T$7,2,FALSE()),2)</f>
        <v>4</v>
      </c>
      <c r="W357" s="52" t="n">
        <f aca="false">MIN(100,P357+Q357+R357+S357+T357+U357+V357)</f>
        <v>75</v>
      </c>
      <c r="X357" s="58" t="n">
        <f aca="false">W357</f>
        <v>75</v>
      </c>
      <c r="Y357" s="52" t="str">
        <f aca="false">IF(X357&gt;=75,"Hot",IF(X357&gt;=50,"Warm","Cold"))</f>
        <v>Hot</v>
      </c>
      <c r="Z357" s="52" t="str">
        <f aca="false">IF(Y357="Hot","Call within 5 min · senior agent · site-visit slot",IF(Y357="Warm","Call within 24h · WhatsApp drip · price sheet","Retargeting audience · email nurture · skip dial"))</f>
        <v>Call within 5 min · senior agent · site-visit slot</v>
      </c>
    </row>
    <row r="358" customFormat="false" ht="15" hidden="false" customHeight="true" outlineLevel="0" collapsed="false">
      <c r="A358" s="49" t="str">
        <f aca="false">'3. Raw Leads'!A358</f>
        <v>L0357</v>
      </c>
      <c r="B358" s="49" t="str">
        <f aca="false">'3. Raw Leads'!C358</f>
        <v>Mehedi Ahmed</v>
      </c>
      <c r="C358" s="49" t="str">
        <f aca="false">'3. Raw Leads'!D358</f>
        <v>01367412415</v>
      </c>
      <c r="D358" s="49" t="str">
        <f aca="false">'3. Raw Leads'!I358</f>
        <v>Uttara</v>
      </c>
      <c r="E358" s="49" t="str">
        <f aca="false">'3. Raw Leads'!J358</f>
        <v>Generic / Not Sure</v>
      </c>
      <c r="F358" s="49" t="str">
        <f aca="false">'3. Raw Leads'!K358</f>
        <v>Under 60L</v>
      </c>
      <c r="G358" s="51" t="n">
        <f aca="false">'3. Raw Leads'!L358</f>
        <v>4499999</v>
      </c>
      <c r="H358" s="49" t="str">
        <f aca="false">'3. Raw Leads'!R358</f>
        <v>Most (≥75%)</v>
      </c>
      <c r="I358" s="55" t="n">
        <f aca="false">'3. Raw Leads'!S358</f>
        <v>25</v>
      </c>
      <c r="J358" s="49" t="n">
        <f aca="false">'3. Raw Leads'!T358</f>
        <v>0</v>
      </c>
      <c r="K358" s="49" t="n">
        <f aca="false">'3. Raw Leads'!U358</f>
        <v>1</v>
      </c>
      <c r="L358" s="49" t="str">
        <f aca="false">'3. Raw Leads'!V358</f>
        <v>N/A</v>
      </c>
      <c r="M358" s="49" t="n">
        <f aca="false">'3. Raw Leads'!W358</f>
        <v>3</v>
      </c>
      <c r="N358" s="49" t="str">
        <f aca="false">'3. Raw Leads'!X358</f>
        <v>Out of budget</v>
      </c>
      <c r="O358" s="49" t="str">
        <f aca="false">'3. Raw Leads'!N358</f>
        <v>3–6 months</v>
      </c>
      <c r="P358" s="49" t="n">
        <f aca="false">IFERROR(VLOOKUP(F358,'10. Lookups'!$A$3:$B$9,2,FALSE()),5)</f>
        <v>8</v>
      </c>
      <c r="Q358" s="49" t="n">
        <f aca="false">IFERROR(VLOOKUP(D358,'10. Lookups'!$D$3:$E$12,2,FALSE()),3)</f>
        <v>15</v>
      </c>
      <c r="R358" s="49" t="n">
        <f aca="false">IFERROR(VLOOKUP(E358,'10. Lookups'!$G$3:$H$8,2,FALSE()),5)</f>
        <v>5</v>
      </c>
      <c r="S358" s="49" t="n">
        <f aca="false">IFERROR(VLOOKUP(H358,'10. Lookups'!$J$3:$K$6,2,FALSE()),1)+IF(I358&gt;=75,5,IF(I358&gt;=50,3,IF(I358&gt;=25,2,IF(I358&gt;0,1,0))))+MIN(4,J358*2)</f>
        <v>6</v>
      </c>
      <c r="T358" s="49" t="n">
        <f aca="false">IF(K358&lt;=1,5,IF(K358&lt;=3,4,IF(K358&lt;=7,2,IF(K358&lt;=14,1,0))))+IFERROR(VLOOKUP(L358,'10. Lookups'!$M$3:$N$6,2,FALSE()),1)</f>
        <v>7</v>
      </c>
      <c r="U358" s="49" t="n">
        <f aca="false">IFERROR(VLOOKUP(N358,'10. Lookups'!$P$3:$Q$11,2,FALSE()),3)</f>
        <v>2</v>
      </c>
      <c r="V358" s="49" t="n">
        <f aca="false">IFERROR(VLOOKUP(O358,'10. Lookups'!$S$3:$T$7,2,FALSE()),2)</f>
        <v>3</v>
      </c>
      <c r="W358" s="49" t="n">
        <f aca="false">MIN(100,P358+Q358+R358+S358+T358+U358+V358)</f>
        <v>46</v>
      </c>
      <c r="X358" s="56" t="n">
        <f aca="false">W358</f>
        <v>46</v>
      </c>
      <c r="Y358" s="49" t="str">
        <f aca="false">IF(X358&gt;=75,"Hot",IF(X358&gt;=50,"Warm","Cold"))</f>
        <v>Cold</v>
      </c>
      <c r="Z358" s="49" t="str">
        <f aca="false">IF(Y358="Hot","Call within 5 min · senior agent · site-visit slot",IF(Y358="Warm","Call within 24h · WhatsApp drip · price sheet","Retargeting audience · email nurture · skip dial"))</f>
        <v>Retargeting audience · email nurture · skip dial</v>
      </c>
    </row>
    <row r="359" customFormat="false" ht="15" hidden="false" customHeight="true" outlineLevel="0" collapsed="false">
      <c r="A359" s="52" t="str">
        <f aca="false">'3. Raw Leads'!A359</f>
        <v>L0358</v>
      </c>
      <c r="B359" s="52" t="str">
        <f aca="false">'3. Raw Leads'!C359</f>
        <v>Sumon Chowdhury</v>
      </c>
      <c r="C359" s="52" t="str">
        <f aca="false">'3. Raw Leads'!D359</f>
        <v>01829633472</v>
      </c>
      <c r="D359" s="52" t="str">
        <f aca="false">'3. Raw Leads'!I359</f>
        <v>Uttara</v>
      </c>
      <c r="E359" s="52" t="str">
        <f aca="false">'3. Raw Leads'!J359</f>
        <v>Uttara Greenview</v>
      </c>
      <c r="F359" s="52" t="str">
        <f aca="false">'3. Raw Leads'!K359</f>
        <v>60L–80L</v>
      </c>
      <c r="G359" s="54" t="n">
        <f aca="false">'3. Raw Leads'!L359</f>
        <v>6999999</v>
      </c>
      <c r="H359" s="52" t="str">
        <f aca="false">'3. Raw Leads'!R359</f>
        <v>Partial (50–75%)</v>
      </c>
      <c r="I359" s="57" t="n">
        <f aca="false">'3. Raw Leads'!S359</f>
        <v>0</v>
      </c>
      <c r="J359" s="52" t="n">
        <f aca="false">'3. Raw Leads'!T359</f>
        <v>2</v>
      </c>
      <c r="K359" s="52" t="n">
        <f aca="false">'3. Raw Leads'!U359</f>
        <v>3</v>
      </c>
      <c r="L359" s="52" t="str">
        <f aca="false">'3. Raw Leads'!V359</f>
        <v>No</v>
      </c>
      <c r="M359" s="52" t="n">
        <f aca="false">'3. Raw Leads'!W359</f>
        <v>1</v>
      </c>
      <c r="N359" s="52" t="str">
        <f aca="false">'3. Raw Leads'!X359</f>
        <v>Not picked up</v>
      </c>
      <c r="O359" s="52" t="str">
        <f aca="false">'3. Raw Leads'!N359</f>
        <v>Just exploring</v>
      </c>
      <c r="P359" s="52" t="n">
        <f aca="false">IFERROR(VLOOKUP(F359,'10. Lookups'!$A$3:$B$9,2,FALSE()),5)</f>
        <v>18</v>
      </c>
      <c r="Q359" s="52" t="n">
        <f aca="false">IFERROR(VLOOKUP(D359,'10. Lookups'!$D$3:$E$12,2,FALSE()),3)</f>
        <v>15</v>
      </c>
      <c r="R359" s="52" t="n">
        <f aca="false">IFERROR(VLOOKUP(E359,'10. Lookups'!$G$3:$H$8,2,FALSE()),5)</f>
        <v>15</v>
      </c>
      <c r="S359" s="52" t="n">
        <f aca="false">IFERROR(VLOOKUP(H359,'10. Lookups'!$J$3:$K$6,2,FALSE()),1)+IF(I359&gt;=75,5,IF(I359&gt;=50,3,IF(I359&gt;=25,2,IF(I359&gt;0,1,0))))+MIN(4,J359*2)</f>
        <v>6</v>
      </c>
      <c r="T359" s="52" t="n">
        <f aca="false">IF(K359&lt;=1,5,IF(K359&lt;=3,4,IF(K359&lt;=7,2,IF(K359&lt;=14,1,0))))+IFERROR(VLOOKUP(L359,'10. Lookups'!$M$3:$N$6,2,FALSE()),1)</f>
        <v>5</v>
      </c>
      <c r="U359" s="52" t="n">
        <f aca="false">IFERROR(VLOOKUP(N359,'10. Lookups'!$P$3:$Q$11,2,FALSE()),3)</f>
        <v>3</v>
      </c>
      <c r="V359" s="52" t="n">
        <f aca="false">IFERROR(VLOOKUP(O359,'10. Lookups'!$S$3:$T$7,2,FALSE()),2)</f>
        <v>1</v>
      </c>
      <c r="W359" s="52" t="n">
        <f aca="false">MIN(100,P359+Q359+R359+S359+T359+U359+V359)</f>
        <v>63</v>
      </c>
      <c r="X359" s="58" t="n">
        <f aca="false">W359</f>
        <v>63</v>
      </c>
      <c r="Y359" s="52" t="str">
        <f aca="false">IF(X359&gt;=75,"Hot",IF(X359&gt;=50,"Warm","Cold"))</f>
        <v>Warm</v>
      </c>
      <c r="Z359" s="52" t="str">
        <f aca="false">IF(Y359="Hot","Call within 5 min · senior agent · site-visit slot",IF(Y359="Warm","Call within 24h · WhatsApp drip · price sheet","Retargeting audience · email nurture · skip dial"))</f>
        <v>Call within 24h · WhatsApp drip · price sheet</v>
      </c>
    </row>
    <row r="360" customFormat="false" ht="15" hidden="false" customHeight="true" outlineLevel="0" collapsed="false">
      <c r="A360" s="49" t="str">
        <f aca="false">'3. Raw Leads'!A360</f>
        <v>L0359</v>
      </c>
      <c r="B360" s="49" t="str">
        <f aca="false">'3. Raw Leads'!C360</f>
        <v>Faisal Hasan</v>
      </c>
      <c r="C360" s="49" t="str">
        <f aca="false">'3. Raw Leads'!D360</f>
        <v>01934776958</v>
      </c>
      <c r="D360" s="49" t="str">
        <f aca="false">'3. Raw Leads'!I360</f>
        <v>Banasree</v>
      </c>
      <c r="E360" s="49" t="str">
        <f aca="false">'3. Raw Leads'!J360</f>
        <v>Uttara Greenview</v>
      </c>
      <c r="F360" s="49" t="str">
        <f aca="false">'3. Raw Leads'!K360</f>
        <v>Under 60L</v>
      </c>
      <c r="G360" s="51" t="n">
        <f aca="false">'3. Raw Leads'!L360</f>
        <v>4499999</v>
      </c>
      <c r="H360" s="49" t="str">
        <f aca="false">'3. Raw Leads'!R360</f>
        <v>Partial (50–75%)</v>
      </c>
      <c r="I360" s="55" t="n">
        <f aca="false">'3. Raw Leads'!S360</f>
        <v>50</v>
      </c>
      <c r="J360" s="49" t="n">
        <f aca="false">'3. Raw Leads'!T360</f>
        <v>1</v>
      </c>
      <c r="K360" s="49" t="n">
        <f aca="false">'3. Raw Leads'!U360</f>
        <v>1</v>
      </c>
      <c r="L360" s="49" t="str">
        <f aca="false">'3. Raw Leads'!V360</f>
        <v>Read no reply</v>
      </c>
      <c r="M360" s="49" t="n">
        <f aca="false">'3. Raw Leads'!W360</f>
        <v>2</v>
      </c>
      <c r="N360" s="49" t="str">
        <f aca="false">'3. Raw Leads'!X360</f>
        <v>Out of budget</v>
      </c>
      <c r="O360" s="49" t="str">
        <f aca="false">'3. Raw Leads'!N360</f>
        <v>3–6 months</v>
      </c>
      <c r="P360" s="49" t="n">
        <f aca="false">IFERROR(VLOOKUP(F360,'10. Lookups'!$A$3:$B$9,2,FALSE()),5)</f>
        <v>8</v>
      </c>
      <c r="Q360" s="49" t="n">
        <f aca="false">IFERROR(VLOOKUP(D360,'10. Lookups'!$D$3:$E$12,2,FALSE()),3)</f>
        <v>15</v>
      </c>
      <c r="R360" s="49" t="n">
        <f aca="false">IFERROR(VLOOKUP(E360,'10. Lookups'!$G$3:$H$8,2,FALSE()),5)</f>
        <v>15</v>
      </c>
      <c r="S360" s="49" t="n">
        <f aca="false">IFERROR(VLOOKUP(H360,'10. Lookups'!$J$3:$K$6,2,FALSE()),1)+IF(I360&gt;=75,5,IF(I360&gt;=50,3,IF(I360&gt;=25,2,IF(I360&gt;0,1,0))))+MIN(4,J360*2)</f>
        <v>7</v>
      </c>
      <c r="T360" s="49" t="n">
        <f aca="false">IF(K360&lt;=1,5,IF(K360&lt;=3,4,IF(K360&lt;=7,2,IF(K360&lt;=14,1,0))))+IFERROR(VLOOKUP(L360,'10. Lookups'!$M$3:$N$6,2,FALSE()),1)</f>
        <v>8</v>
      </c>
      <c r="U360" s="49" t="n">
        <f aca="false">IFERROR(VLOOKUP(N360,'10. Lookups'!$P$3:$Q$11,2,FALSE()),3)</f>
        <v>2</v>
      </c>
      <c r="V360" s="49" t="n">
        <f aca="false">IFERROR(VLOOKUP(O360,'10. Lookups'!$S$3:$T$7,2,FALSE()),2)</f>
        <v>3</v>
      </c>
      <c r="W360" s="49" t="n">
        <f aca="false">MIN(100,P360+Q360+R360+S360+T360+U360+V360)</f>
        <v>58</v>
      </c>
      <c r="X360" s="56" t="n">
        <f aca="false">W360</f>
        <v>58</v>
      </c>
      <c r="Y360" s="49" t="str">
        <f aca="false">IF(X360&gt;=75,"Hot",IF(X360&gt;=50,"Warm","Cold"))</f>
        <v>Warm</v>
      </c>
      <c r="Z360" s="49" t="str">
        <f aca="false">IF(Y360="Hot","Call within 5 min · senior agent · site-visit slot",IF(Y360="Warm","Call within 24h · WhatsApp drip · price sheet","Retargeting audience · email nurture · skip dial"))</f>
        <v>Call within 24h · WhatsApp drip · price sheet</v>
      </c>
    </row>
    <row r="361" customFormat="false" ht="15" hidden="false" customHeight="true" outlineLevel="0" collapsed="false">
      <c r="A361" s="52" t="str">
        <f aca="false">'3. Raw Leads'!A361</f>
        <v>L0360</v>
      </c>
      <c r="B361" s="52" t="str">
        <f aca="false">'3. Raw Leads'!C361</f>
        <v>Tausif Sarkar</v>
      </c>
      <c r="C361" s="52" t="str">
        <f aca="false">'3. Raw Leads'!D361</f>
        <v>01660854566</v>
      </c>
      <c r="D361" s="52" t="str">
        <f aca="false">'3. Raw Leads'!I361</f>
        <v>Mirpur DOHS</v>
      </c>
      <c r="E361" s="52" t="str">
        <f aca="false">'3. Raw Leads'!J361</f>
        <v>Aftab Garden Residence</v>
      </c>
      <c r="F361" s="52" t="str">
        <f aca="false">'3. Raw Leads'!K361</f>
        <v>80L–1Cr</v>
      </c>
      <c r="G361" s="54" t="n">
        <f aca="false">'3. Raw Leads'!L361</f>
        <v>8999999</v>
      </c>
      <c r="H361" s="52" t="str">
        <f aca="false">'3. Raw Leads'!R361</f>
        <v>Minimal (&lt;50%)</v>
      </c>
      <c r="I361" s="57" t="n">
        <f aca="false">'3. Raw Leads'!S361</f>
        <v>95</v>
      </c>
      <c r="J361" s="52" t="n">
        <f aca="false">'3. Raw Leads'!T361</f>
        <v>2</v>
      </c>
      <c r="K361" s="52" t="n">
        <f aca="false">'3. Raw Leads'!U361</f>
        <v>2</v>
      </c>
      <c r="L361" s="52" t="str">
        <f aca="false">'3. Raw Leads'!V361</f>
        <v>No</v>
      </c>
      <c r="M361" s="52" t="n">
        <f aca="false">'3. Raw Leads'!W361</f>
        <v>1</v>
      </c>
      <c r="N361" s="52" t="str">
        <f aca="false">'3. Raw Leads'!X361</f>
        <v>Interested – evaluating</v>
      </c>
      <c r="O361" s="52" t="str">
        <f aca="false">'3. Raw Leads'!N361</f>
        <v>Just exploring</v>
      </c>
      <c r="P361" s="52" t="n">
        <f aca="false">IFERROR(VLOOKUP(F361,'10. Lookups'!$A$3:$B$9,2,FALSE()),5)</f>
        <v>22</v>
      </c>
      <c r="Q361" s="52" t="n">
        <f aca="false">IFERROR(VLOOKUP(D361,'10. Lookups'!$D$3:$E$12,2,FALSE()),3)</f>
        <v>15</v>
      </c>
      <c r="R361" s="52" t="n">
        <f aca="false">IFERROR(VLOOKUP(E361,'10. Lookups'!$G$3:$H$8,2,FALSE()),5)</f>
        <v>15</v>
      </c>
      <c r="S361" s="52" t="n">
        <f aca="false">IFERROR(VLOOKUP(H361,'10. Lookups'!$J$3:$K$6,2,FALSE()),1)+IF(I361&gt;=75,5,IF(I361&gt;=50,3,IF(I361&gt;=25,2,IF(I361&gt;0,1,0))))+MIN(4,J361*2)</f>
        <v>10</v>
      </c>
      <c r="T361" s="52" t="n">
        <f aca="false">IF(K361&lt;=1,5,IF(K361&lt;=3,4,IF(K361&lt;=7,2,IF(K361&lt;=14,1,0))))+IFERROR(VLOOKUP(L361,'10. Lookups'!$M$3:$N$6,2,FALSE()),1)</f>
        <v>5</v>
      </c>
      <c r="U361" s="52" t="n">
        <f aca="false">IFERROR(VLOOKUP(N361,'10. Lookups'!$P$3:$Q$11,2,FALSE()),3)</f>
        <v>10</v>
      </c>
      <c r="V361" s="52" t="n">
        <f aca="false">IFERROR(VLOOKUP(O361,'10. Lookups'!$S$3:$T$7,2,FALSE()),2)</f>
        <v>1</v>
      </c>
      <c r="W361" s="52" t="n">
        <f aca="false">MIN(100,P361+Q361+R361+S361+T361+U361+V361)</f>
        <v>78</v>
      </c>
      <c r="X361" s="58" t="n">
        <f aca="false">W361</f>
        <v>78</v>
      </c>
      <c r="Y361" s="52" t="str">
        <f aca="false">IF(X361&gt;=75,"Hot",IF(X361&gt;=50,"Warm","Cold"))</f>
        <v>Hot</v>
      </c>
      <c r="Z361" s="52" t="str">
        <f aca="false">IF(Y361="Hot","Call within 5 min · senior agent · site-visit slot",IF(Y361="Warm","Call within 24h · WhatsApp drip · price sheet","Retargeting audience · email nurture · skip dial"))</f>
        <v>Call within 5 min · senior agent · site-visit slot</v>
      </c>
    </row>
    <row r="362" customFormat="false" ht="15" hidden="false" customHeight="true" outlineLevel="0" collapsed="false">
      <c r="A362" s="49" t="str">
        <f aca="false">'3. Raw Leads'!A362</f>
        <v>L0361</v>
      </c>
      <c r="B362" s="49" t="str">
        <f aca="false">'3. Raw Leads'!C362</f>
        <v>Mahbuba Pramanik</v>
      </c>
      <c r="C362" s="49" t="str">
        <f aca="false">'3. Raw Leads'!D362</f>
        <v>01958108358</v>
      </c>
      <c r="D362" s="49" t="str">
        <f aca="false">'3. Raw Leads'!I362</f>
        <v>Dhanmondi</v>
      </c>
      <c r="E362" s="49" t="str">
        <f aca="false">'3. Raw Leads'!J362</f>
        <v>Banasree Bay</v>
      </c>
      <c r="F362" s="49" t="str">
        <f aca="false">'3. Raw Leads'!K362</f>
        <v>60L–80L</v>
      </c>
      <c r="G362" s="51" t="n">
        <f aca="false">'3. Raw Leads'!L362</f>
        <v>6999999</v>
      </c>
      <c r="H362" s="49" t="str">
        <f aca="false">'3. Raw Leads'!R362</f>
        <v>Most (≥75%)</v>
      </c>
      <c r="I362" s="55" t="n">
        <f aca="false">'3. Raw Leads'!S362</f>
        <v>0</v>
      </c>
      <c r="J362" s="49" t="n">
        <f aca="false">'3. Raw Leads'!T362</f>
        <v>1</v>
      </c>
      <c r="K362" s="49" t="n">
        <f aca="false">'3. Raw Leads'!U362</f>
        <v>0</v>
      </c>
      <c r="L362" s="49" t="str">
        <f aca="false">'3. Raw Leads'!V362</f>
        <v>No</v>
      </c>
      <c r="M362" s="49" t="n">
        <f aca="false">'3. Raw Leads'!W362</f>
        <v>3</v>
      </c>
      <c r="N362" s="49" t="str">
        <f aca="false">'3. Raw Leads'!X362</f>
        <v>Hot – callback scheduled</v>
      </c>
      <c r="O362" s="49" t="str">
        <f aca="false">'3. Raw Leads'!N362</f>
        <v>6–12 months</v>
      </c>
      <c r="P362" s="49" t="n">
        <f aca="false">IFERROR(VLOOKUP(F362,'10. Lookups'!$A$3:$B$9,2,FALSE()),5)</f>
        <v>18</v>
      </c>
      <c r="Q362" s="49" t="n">
        <f aca="false">IFERROR(VLOOKUP(D362,'10. Lookups'!$D$3:$E$12,2,FALSE()),3)</f>
        <v>9</v>
      </c>
      <c r="R362" s="49" t="n">
        <f aca="false">IFERROR(VLOOKUP(E362,'10. Lookups'!$G$3:$H$8,2,FALSE()),5)</f>
        <v>15</v>
      </c>
      <c r="S362" s="49" t="n">
        <f aca="false">IFERROR(VLOOKUP(H362,'10. Lookups'!$J$3:$K$6,2,FALSE()),1)+IF(I362&gt;=75,5,IF(I362&gt;=50,3,IF(I362&gt;=25,2,IF(I362&gt;0,1,0))))+MIN(4,J362*2)</f>
        <v>6</v>
      </c>
      <c r="T362" s="49" t="n">
        <f aca="false">IF(K362&lt;=1,5,IF(K362&lt;=3,4,IF(K362&lt;=7,2,IF(K362&lt;=14,1,0))))+IFERROR(VLOOKUP(L362,'10. Lookups'!$M$3:$N$6,2,FALSE()),1)</f>
        <v>6</v>
      </c>
      <c r="U362" s="49" t="n">
        <f aca="false">IFERROR(VLOOKUP(N362,'10. Lookups'!$P$3:$Q$11,2,FALSE()),3)</f>
        <v>13</v>
      </c>
      <c r="V362" s="49" t="n">
        <f aca="false">IFERROR(VLOOKUP(O362,'10. Lookups'!$S$3:$T$7,2,FALSE()),2)</f>
        <v>2</v>
      </c>
      <c r="W362" s="49" t="n">
        <f aca="false">MIN(100,P362+Q362+R362+S362+T362+U362+V362)</f>
        <v>69</v>
      </c>
      <c r="X362" s="56" t="n">
        <f aca="false">W362</f>
        <v>69</v>
      </c>
      <c r="Y362" s="49" t="str">
        <f aca="false">IF(X362&gt;=75,"Hot",IF(X362&gt;=50,"Warm","Cold"))</f>
        <v>Warm</v>
      </c>
      <c r="Z362" s="49" t="str">
        <f aca="false">IF(Y362="Hot","Call within 5 min · senior agent · site-visit slot",IF(Y362="Warm","Call within 24h · WhatsApp drip · price sheet","Retargeting audience · email nurture · skip dial"))</f>
        <v>Call within 24h · WhatsApp drip · price sheet</v>
      </c>
    </row>
    <row r="363" customFormat="false" ht="15" hidden="false" customHeight="true" outlineLevel="0" collapsed="false">
      <c r="A363" s="52" t="str">
        <f aca="false">'3. Raw Leads'!A363</f>
        <v>L0362</v>
      </c>
      <c r="B363" s="52" t="str">
        <f aca="false">'3. Raw Leads'!C363</f>
        <v>Saiful Karim</v>
      </c>
      <c r="C363" s="52" t="str">
        <f aca="false">'3. Raw Leads'!D363</f>
        <v>01916624111</v>
      </c>
      <c r="D363" s="52" t="str">
        <f aca="false">'3. Raw Leads'!I363</f>
        <v>Aftab Nagar</v>
      </c>
      <c r="E363" s="52" t="str">
        <f aca="false">'3. Raw Leads'!J363</f>
        <v>Mirpur DOHS Premier</v>
      </c>
      <c r="F363" s="52" t="str">
        <f aca="false">'3. Raw Leads'!K363</f>
        <v>60L–80L</v>
      </c>
      <c r="G363" s="54" t="n">
        <f aca="false">'3. Raw Leads'!L363</f>
        <v>6999999</v>
      </c>
      <c r="H363" s="52" t="str">
        <f aca="false">'3. Raw Leads'!R363</f>
        <v>Most (≥75%)</v>
      </c>
      <c r="I363" s="57" t="n">
        <f aca="false">'3. Raw Leads'!S363</f>
        <v>75</v>
      </c>
      <c r="J363" s="52" t="n">
        <f aca="false">'3. Raw Leads'!T363</f>
        <v>0</v>
      </c>
      <c r="K363" s="52" t="n">
        <f aca="false">'3. Raw Leads'!U363</f>
        <v>1</v>
      </c>
      <c r="L363" s="52" t="str">
        <f aca="false">'3. Raw Leads'!V363</f>
        <v>Yes</v>
      </c>
      <c r="M363" s="52" t="n">
        <f aca="false">'3. Raw Leads'!W363</f>
        <v>3</v>
      </c>
      <c r="N363" s="52" t="str">
        <f aca="false">'3. Raw Leads'!X363</f>
        <v>Not picked up</v>
      </c>
      <c r="O363" s="52" t="str">
        <f aca="false">'3. Raw Leads'!N363</f>
        <v>1–3 months</v>
      </c>
      <c r="P363" s="52" t="n">
        <f aca="false">IFERROR(VLOOKUP(F363,'10. Lookups'!$A$3:$B$9,2,FALSE()),5)</f>
        <v>18</v>
      </c>
      <c r="Q363" s="52" t="n">
        <f aca="false">IFERROR(VLOOKUP(D363,'10. Lookups'!$D$3:$E$12,2,FALSE()),3)</f>
        <v>15</v>
      </c>
      <c r="R363" s="52" t="n">
        <f aca="false">IFERROR(VLOOKUP(E363,'10. Lookups'!$G$3:$H$8,2,FALSE()),5)</f>
        <v>15</v>
      </c>
      <c r="S363" s="52" t="n">
        <f aca="false">IFERROR(VLOOKUP(H363,'10. Lookups'!$J$3:$K$6,2,FALSE()),1)+IF(I363&gt;=75,5,IF(I363&gt;=50,3,IF(I363&gt;=25,2,IF(I363&gt;0,1,0))))+MIN(4,J363*2)</f>
        <v>9</v>
      </c>
      <c r="T363" s="52" t="n">
        <f aca="false">IF(K363&lt;=1,5,IF(K363&lt;=3,4,IF(K363&lt;=7,2,IF(K363&lt;=14,1,0))))+IFERROR(VLOOKUP(L363,'10. Lookups'!$M$3:$N$6,2,FALSE()),1)</f>
        <v>10</v>
      </c>
      <c r="U363" s="52" t="n">
        <f aca="false">IFERROR(VLOOKUP(N363,'10. Lookups'!$P$3:$Q$11,2,FALSE()),3)</f>
        <v>3</v>
      </c>
      <c r="V363" s="52" t="n">
        <f aca="false">IFERROR(VLOOKUP(O363,'10. Lookups'!$S$3:$T$7,2,FALSE()),2)</f>
        <v>4</v>
      </c>
      <c r="W363" s="52" t="n">
        <f aca="false">MIN(100,P363+Q363+R363+S363+T363+U363+V363)</f>
        <v>74</v>
      </c>
      <c r="X363" s="58" t="n">
        <f aca="false">W363</f>
        <v>74</v>
      </c>
      <c r="Y363" s="52" t="str">
        <f aca="false">IF(X363&gt;=75,"Hot",IF(X363&gt;=50,"Warm","Cold"))</f>
        <v>Warm</v>
      </c>
      <c r="Z363" s="52" t="str">
        <f aca="false">IF(Y363="Hot","Call within 5 min · senior agent · site-visit slot",IF(Y363="Warm","Call within 24h · WhatsApp drip · price sheet","Retargeting audience · email nurture · skip dial"))</f>
        <v>Call within 24h · WhatsApp drip · price sheet</v>
      </c>
    </row>
    <row r="364" customFormat="false" ht="15" hidden="false" customHeight="true" outlineLevel="0" collapsed="false">
      <c r="A364" s="49" t="str">
        <f aca="false">'3. Raw Leads'!A364</f>
        <v>L0363</v>
      </c>
      <c r="B364" s="49" t="str">
        <f aca="false">'3. Raw Leads'!C364</f>
        <v>Rakib Ahmed</v>
      </c>
      <c r="C364" s="49" t="str">
        <f aca="false">'3. Raw Leads'!D364</f>
        <v>01736847488</v>
      </c>
      <c r="D364" s="49" t="str">
        <f aca="false">'3. Raw Leads'!I364</f>
        <v>Dhanmondi</v>
      </c>
      <c r="E364" s="49" t="str">
        <f aca="false">'3. Raw Leads'!J364</f>
        <v>Generic / Not Sure</v>
      </c>
      <c r="F364" s="49" t="str">
        <f aca="false">'3. Raw Leads'!K364</f>
        <v>80L–1Cr</v>
      </c>
      <c r="G364" s="51" t="n">
        <f aca="false">'3. Raw Leads'!L364</f>
        <v>8999999</v>
      </c>
      <c r="H364" s="49" t="str">
        <f aca="false">'3. Raw Leads'!R364</f>
        <v>Partial (50–75%)</v>
      </c>
      <c r="I364" s="55" t="n">
        <f aca="false">'3. Raw Leads'!S364</f>
        <v>0</v>
      </c>
      <c r="J364" s="49" t="n">
        <f aca="false">'3. Raw Leads'!T364</f>
        <v>0</v>
      </c>
      <c r="K364" s="49" t="n">
        <f aca="false">'3. Raw Leads'!U364</f>
        <v>0</v>
      </c>
      <c r="L364" s="49" t="str">
        <f aca="false">'3. Raw Leads'!V364</f>
        <v>N/A</v>
      </c>
      <c r="M364" s="49" t="n">
        <f aca="false">'3. Raw Leads'!W364</f>
        <v>2</v>
      </c>
      <c r="N364" s="49" t="str">
        <f aca="false">'3. Raw Leads'!X364</f>
        <v>Needs info – follow up</v>
      </c>
      <c r="O364" s="49" t="str">
        <f aca="false">'3. Raw Leads'!N364</f>
        <v>3–6 months</v>
      </c>
      <c r="P364" s="49" t="n">
        <f aca="false">IFERROR(VLOOKUP(F364,'10. Lookups'!$A$3:$B$9,2,FALSE()),5)</f>
        <v>22</v>
      </c>
      <c r="Q364" s="49" t="n">
        <f aca="false">IFERROR(VLOOKUP(D364,'10. Lookups'!$D$3:$E$12,2,FALSE()),3)</f>
        <v>9</v>
      </c>
      <c r="R364" s="49" t="n">
        <f aca="false">IFERROR(VLOOKUP(E364,'10. Lookups'!$G$3:$H$8,2,FALSE()),5)</f>
        <v>5</v>
      </c>
      <c r="S364" s="49" t="n">
        <f aca="false">IFERROR(VLOOKUP(H364,'10. Lookups'!$J$3:$K$6,2,FALSE()),1)+IF(I364&gt;=75,5,IF(I364&gt;=50,3,IF(I364&gt;=25,2,IF(I364&gt;0,1,0))))+MIN(4,J364*2)</f>
        <v>2</v>
      </c>
      <c r="T364" s="49" t="n">
        <f aca="false">IF(K364&lt;=1,5,IF(K364&lt;=3,4,IF(K364&lt;=7,2,IF(K364&lt;=14,1,0))))+IFERROR(VLOOKUP(L364,'10. Lookups'!$M$3:$N$6,2,FALSE()),1)</f>
        <v>7</v>
      </c>
      <c r="U364" s="49" t="n">
        <f aca="false">IFERROR(VLOOKUP(N364,'10. Lookups'!$P$3:$Q$11,2,FALSE()),3)</f>
        <v>7</v>
      </c>
      <c r="V364" s="49" t="n">
        <f aca="false">IFERROR(VLOOKUP(O364,'10. Lookups'!$S$3:$T$7,2,FALSE()),2)</f>
        <v>3</v>
      </c>
      <c r="W364" s="49" t="n">
        <f aca="false">MIN(100,P364+Q364+R364+S364+T364+U364+V364)</f>
        <v>55</v>
      </c>
      <c r="X364" s="56" t="n">
        <f aca="false">W364</f>
        <v>55</v>
      </c>
      <c r="Y364" s="49" t="str">
        <f aca="false">IF(X364&gt;=75,"Hot",IF(X364&gt;=50,"Warm","Cold"))</f>
        <v>Warm</v>
      </c>
      <c r="Z364" s="49" t="str">
        <f aca="false">IF(Y364="Hot","Call within 5 min · senior agent · site-visit slot",IF(Y364="Warm","Call within 24h · WhatsApp drip · price sheet","Retargeting audience · email nurture · skip dial"))</f>
        <v>Call within 24h · WhatsApp drip · price sheet</v>
      </c>
    </row>
    <row r="365" customFormat="false" ht="15" hidden="false" customHeight="true" outlineLevel="0" collapsed="false">
      <c r="A365" s="52" t="str">
        <f aca="false">'3. Raw Leads'!A365</f>
        <v>L0364</v>
      </c>
      <c r="B365" s="52" t="str">
        <f aca="false">'3. Raw Leads'!C365</f>
        <v>Asif Mollah</v>
      </c>
      <c r="C365" s="52" t="str">
        <f aca="false">'3. Raw Leads'!D365</f>
        <v>01869789307</v>
      </c>
      <c r="D365" s="52" t="str">
        <f aca="false">'3. Raw Leads'!I365</f>
        <v>Mohammadpur</v>
      </c>
      <c r="E365" s="52" t="str">
        <f aca="false">'3. Raw Leads'!J365</f>
        <v>Mirpur DOHS Premier</v>
      </c>
      <c r="F365" s="52" t="str">
        <f aca="false">'3. Raw Leads'!K365</f>
        <v>1Cr–1.25Cr</v>
      </c>
      <c r="G365" s="54" t="n">
        <f aca="false">'3. Raw Leads'!L365</f>
        <v>11249999</v>
      </c>
      <c r="H365" s="52" t="str">
        <f aca="false">'3. Raw Leads'!R365</f>
        <v>Full (all fields)</v>
      </c>
      <c r="I365" s="57" t="n">
        <f aca="false">'3. Raw Leads'!S365</f>
        <v>50</v>
      </c>
      <c r="J365" s="52" t="n">
        <f aca="false">'3. Raw Leads'!T365</f>
        <v>0</v>
      </c>
      <c r="K365" s="52" t="n">
        <f aca="false">'3. Raw Leads'!U365</f>
        <v>2</v>
      </c>
      <c r="L365" s="52" t="str">
        <f aca="false">'3. Raw Leads'!V365</f>
        <v>Yes</v>
      </c>
      <c r="M365" s="52" t="n">
        <f aca="false">'3. Raw Leads'!W365</f>
        <v>5</v>
      </c>
      <c r="N365" s="52" t="str">
        <f aca="false">'3. Raw Leads'!X365</f>
        <v>Not picked up</v>
      </c>
      <c r="O365" s="52" t="str">
        <f aca="false">'3. Raw Leads'!N365</f>
        <v>Just exploring</v>
      </c>
      <c r="P365" s="52" t="n">
        <f aca="false">IFERROR(VLOOKUP(F365,'10. Lookups'!$A$3:$B$9,2,FALSE()),5)</f>
        <v>25</v>
      </c>
      <c r="Q365" s="52" t="n">
        <f aca="false">IFERROR(VLOOKUP(D365,'10. Lookups'!$D$3:$E$12,2,FALSE()),3)</f>
        <v>8</v>
      </c>
      <c r="R365" s="52" t="n">
        <f aca="false">IFERROR(VLOOKUP(E365,'10. Lookups'!$G$3:$H$8,2,FALSE()),5)</f>
        <v>15</v>
      </c>
      <c r="S365" s="52" t="n">
        <f aca="false">IFERROR(VLOOKUP(H365,'10. Lookups'!$J$3:$K$6,2,FALSE()),1)+IF(I365&gt;=75,5,IF(I365&gt;=50,3,IF(I365&gt;=25,2,IF(I365&gt;0,1,0))))+MIN(4,J365*2)</f>
        <v>9</v>
      </c>
      <c r="T365" s="52" t="n">
        <f aca="false">IF(K365&lt;=1,5,IF(K365&lt;=3,4,IF(K365&lt;=7,2,IF(K365&lt;=14,1,0))))+IFERROR(VLOOKUP(L365,'10. Lookups'!$M$3:$N$6,2,FALSE()),1)</f>
        <v>9</v>
      </c>
      <c r="U365" s="52" t="n">
        <f aca="false">IFERROR(VLOOKUP(N365,'10. Lookups'!$P$3:$Q$11,2,FALSE()),3)</f>
        <v>3</v>
      </c>
      <c r="V365" s="52" t="n">
        <f aca="false">IFERROR(VLOOKUP(O365,'10. Lookups'!$S$3:$T$7,2,FALSE()),2)</f>
        <v>1</v>
      </c>
      <c r="W365" s="52" t="n">
        <f aca="false">MIN(100,P365+Q365+R365+S365+T365+U365+V365)</f>
        <v>70</v>
      </c>
      <c r="X365" s="58" t="n">
        <f aca="false">W365</f>
        <v>70</v>
      </c>
      <c r="Y365" s="52" t="str">
        <f aca="false">IF(X365&gt;=75,"Hot",IF(X365&gt;=50,"Warm","Cold"))</f>
        <v>Warm</v>
      </c>
      <c r="Z365" s="52" t="str">
        <f aca="false">IF(Y365="Hot","Call within 5 min · senior agent · site-visit slot",IF(Y365="Warm","Call within 24h · WhatsApp drip · price sheet","Retargeting audience · email nurture · skip dial"))</f>
        <v>Call within 24h · WhatsApp drip · price sheet</v>
      </c>
    </row>
    <row r="366" customFormat="false" ht="15" hidden="false" customHeight="true" outlineLevel="0" collapsed="false">
      <c r="A366" s="49" t="str">
        <f aca="false">'3. Raw Leads'!A366</f>
        <v>L0365</v>
      </c>
      <c r="B366" s="49" t="str">
        <f aca="false">'3. Raw Leads'!C366</f>
        <v>Faisal Hossain</v>
      </c>
      <c r="C366" s="49" t="str">
        <f aca="false">'3. Raw Leads'!D366</f>
        <v>01762028123</v>
      </c>
      <c r="D366" s="49" t="str">
        <f aca="false">'3. Raw Leads'!I366</f>
        <v>Aftab Nagar</v>
      </c>
      <c r="E366" s="49" t="str">
        <f aca="false">'3. Raw Leads'!J366</f>
        <v>Mirpur DOHS Premier</v>
      </c>
      <c r="F366" s="49" t="str">
        <f aca="false">'3. Raw Leads'!K366</f>
        <v>80L–1Cr</v>
      </c>
      <c r="G366" s="51" t="n">
        <f aca="false">'3. Raw Leads'!L366</f>
        <v>8999999</v>
      </c>
      <c r="H366" s="49" t="str">
        <f aca="false">'3. Raw Leads'!R366</f>
        <v>Full (all fields)</v>
      </c>
      <c r="I366" s="55" t="n">
        <f aca="false">'3. Raw Leads'!S366</f>
        <v>75</v>
      </c>
      <c r="J366" s="49" t="n">
        <f aca="false">'3. Raw Leads'!T366</f>
        <v>0</v>
      </c>
      <c r="K366" s="49" t="n">
        <f aca="false">'3. Raw Leads'!U366</f>
        <v>5</v>
      </c>
      <c r="L366" s="49" t="str">
        <f aca="false">'3. Raw Leads'!V366</f>
        <v>N/A</v>
      </c>
      <c r="M366" s="49" t="n">
        <f aca="false">'3. Raw Leads'!W366</f>
        <v>1</v>
      </c>
      <c r="N366" s="49" t="str">
        <f aca="false">'3. Raw Leads'!X366</f>
        <v>Hot – callback scheduled</v>
      </c>
      <c r="O366" s="49" t="str">
        <f aca="false">'3. Raw Leads'!N366</f>
        <v>Just exploring</v>
      </c>
      <c r="P366" s="49" t="n">
        <f aca="false">IFERROR(VLOOKUP(F366,'10. Lookups'!$A$3:$B$9,2,FALSE()),5)</f>
        <v>22</v>
      </c>
      <c r="Q366" s="49" t="n">
        <f aca="false">IFERROR(VLOOKUP(D366,'10. Lookups'!$D$3:$E$12,2,FALSE()),3)</f>
        <v>15</v>
      </c>
      <c r="R366" s="49" t="n">
        <f aca="false">IFERROR(VLOOKUP(E366,'10. Lookups'!$G$3:$H$8,2,FALSE()),5)</f>
        <v>15</v>
      </c>
      <c r="S366" s="49" t="n">
        <f aca="false">IFERROR(VLOOKUP(H366,'10. Lookups'!$J$3:$K$6,2,FALSE()),1)+IF(I366&gt;=75,5,IF(I366&gt;=50,3,IF(I366&gt;=25,2,IF(I366&gt;0,1,0))))+MIN(4,J366*2)</f>
        <v>11</v>
      </c>
      <c r="T366" s="49" t="n">
        <f aca="false">IF(K366&lt;=1,5,IF(K366&lt;=3,4,IF(K366&lt;=7,2,IF(K366&lt;=14,1,0))))+IFERROR(VLOOKUP(L366,'10. Lookups'!$M$3:$N$6,2,FALSE()),1)</f>
        <v>4</v>
      </c>
      <c r="U366" s="49" t="n">
        <f aca="false">IFERROR(VLOOKUP(N366,'10. Lookups'!$P$3:$Q$11,2,FALSE()),3)</f>
        <v>13</v>
      </c>
      <c r="V366" s="49" t="n">
        <f aca="false">IFERROR(VLOOKUP(O366,'10. Lookups'!$S$3:$T$7,2,FALSE()),2)</f>
        <v>1</v>
      </c>
      <c r="W366" s="49" t="n">
        <f aca="false">MIN(100,P366+Q366+R366+S366+T366+U366+V366)</f>
        <v>81</v>
      </c>
      <c r="X366" s="56" t="n">
        <f aca="false">W366</f>
        <v>81</v>
      </c>
      <c r="Y366" s="49" t="str">
        <f aca="false">IF(X366&gt;=75,"Hot",IF(X366&gt;=50,"Warm","Cold"))</f>
        <v>Hot</v>
      </c>
      <c r="Z366" s="49" t="str">
        <f aca="false">IF(Y366="Hot","Call within 5 min · senior agent · site-visit slot",IF(Y366="Warm","Call within 24h · WhatsApp drip · price sheet","Retargeting audience · email nurture · skip dial"))</f>
        <v>Call within 5 min · senior agent · site-visit slot</v>
      </c>
    </row>
    <row r="367" customFormat="false" ht="15" hidden="false" customHeight="true" outlineLevel="0" collapsed="false">
      <c r="A367" s="52" t="str">
        <f aca="false">'3. Raw Leads'!A367</f>
        <v>L0366</v>
      </c>
      <c r="B367" s="52" t="str">
        <f aca="false">'3. Raw Leads'!C367</f>
        <v>Towhid Pramanik</v>
      </c>
      <c r="C367" s="52" t="str">
        <f aca="false">'3. Raw Leads'!D367</f>
        <v>01695894773</v>
      </c>
      <c r="D367" s="52" t="str">
        <f aca="false">'3. Raw Leads'!I367</f>
        <v>Bashundhara R/A</v>
      </c>
      <c r="E367" s="52" t="str">
        <f aca="false">'3. Raw Leads'!J367</f>
        <v>Mirpur DOHS Premier</v>
      </c>
      <c r="F367" s="52" t="str">
        <f aca="false">'3. Raw Leads'!K367</f>
        <v>1.25Cr–1.5Cr</v>
      </c>
      <c r="G367" s="54" t="n">
        <f aca="false">'3. Raw Leads'!L367</f>
        <v>13750000</v>
      </c>
      <c r="H367" s="52" t="str">
        <f aca="false">'3. Raw Leads'!R367</f>
        <v>Partial (50–75%)</v>
      </c>
      <c r="I367" s="57" t="n">
        <f aca="false">'3. Raw Leads'!S367</f>
        <v>50</v>
      </c>
      <c r="J367" s="52" t="n">
        <f aca="false">'3. Raw Leads'!T367</f>
        <v>1</v>
      </c>
      <c r="K367" s="52" t="n">
        <f aca="false">'3. Raw Leads'!U367</f>
        <v>1</v>
      </c>
      <c r="L367" s="52" t="str">
        <f aca="false">'3. Raw Leads'!V367</f>
        <v>No</v>
      </c>
      <c r="M367" s="52" t="n">
        <f aca="false">'3. Raw Leads'!W367</f>
        <v>1</v>
      </c>
      <c r="N367" s="52" t="str">
        <f aca="false">'3. Raw Leads'!X367</f>
        <v>Needs info – follow up</v>
      </c>
      <c r="O367" s="52" t="str">
        <f aca="false">'3. Raw Leads'!N367</f>
        <v>3–6 months</v>
      </c>
      <c r="P367" s="52" t="n">
        <f aca="false">IFERROR(VLOOKUP(F367,'10. Lookups'!$A$3:$B$9,2,FALSE()),5)</f>
        <v>23</v>
      </c>
      <c r="Q367" s="52" t="n">
        <f aca="false">IFERROR(VLOOKUP(D367,'10. Lookups'!$D$3:$E$12,2,FALSE()),3)</f>
        <v>15</v>
      </c>
      <c r="R367" s="52" t="n">
        <f aca="false">IFERROR(VLOOKUP(E367,'10. Lookups'!$G$3:$H$8,2,FALSE()),5)</f>
        <v>15</v>
      </c>
      <c r="S367" s="52" t="n">
        <f aca="false">IFERROR(VLOOKUP(H367,'10. Lookups'!$J$3:$K$6,2,FALSE()),1)+IF(I367&gt;=75,5,IF(I367&gt;=50,3,IF(I367&gt;=25,2,IF(I367&gt;0,1,0))))+MIN(4,J367*2)</f>
        <v>7</v>
      </c>
      <c r="T367" s="52" t="n">
        <f aca="false">IF(K367&lt;=1,5,IF(K367&lt;=3,4,IF(K367&lt;=7,2,IF(K367&lt;=14,1,0))))+IFERROR(VLOOKUP(L367,'10. Lookups'!$M$3:$N$6,2,FALSE()),1)</f>
        <v>6</v>
      </c>
      <c r="U367" s="52" t="n">
        <f aca="false">IFERROR(VLOOKUP(N367,'10. Lookups'!$P$3:$Q$11,2,FALSE()),3)</f>
        <v>7</v>
      </c>
      <c r="V367" s="52" t="n">
        <f aca="false">IFERROR(VLOOKUP(O367,'10. Lookups'!$S$3:$T$7,2,FALSE()),2)</f>
        <v>3</v>
      </c>
      <c r="W367" s="52" t="n">
        <f aca="false">MIN(100,P367+Q367+R367+S367+T367+U367+V367)</f>
        <v>76</v>
      </c>
      <c r="X367" s="58" t="n">
        <f aca="false">W367</f>
        <v>76</v>
      </c>
      <c r="Y367" s="52" t="str">
        <f aca="false">IF(X367&gt;=75,"Hot",IF(X367&gt;=50,"Warm","Cold"))</f>
        <v>Hot</v>
      </c>
      <c r="Z367" s="52" t="str">
        <f aca="false">IF(Y367="Hot","Call within 5 min · senior agent · site-visit slot",IF(Y367="Warm","Call within 24h · WhatsApp drip · price sheet","Retargeting audience · email nurture · skip dial"))</f>
        <v>Call within 5 min · senior agent · site-visit slot</v>
      </c>
    </row>
    <row r="368" customFormat="false" ht="15" hidden="false" customHeight="true" outlineLevel="0" collapsed="false">
      <c r="A368" s="49" t="str">
        <f aca="false">'3. Raw Leads'!A368</f>
        <v>L0367</v>
      </c>
      <c r="B368" s="49" t="str">
        <f aca="false">'3. Raw Leads'!C368</f>
        <v>Tahmina Chowdhury</v>
      </c>
      <c r="C368" s="49" t="str">
        <f aca="false">'3. Raw Leads'!D368</f>
        <v>01903446945</v>
      </c>
      <c r="D368" s="49" t="str">
        <f aca="false">'3. Raw Leads'!I368</f>
        <v>Uttara</v>
      </c>
      <c r="E368" s="49" t="str">
        <f aca="false">'3. Raw Leads'!J368</f>
        <v>Skyline Heights – Bashundhara</v>
      </c>
      <c r="F368" s="49" t="str">
        <f aca="false">'3. Raw Leads'!K368</f>
        <v>1.25Cr–1.5Cr</v>
      </c>
      <c r="G368" s="51" t="n">
        <f aca="false">'3. Raw Leads'!L368</f>
        <v>13750000</v>
      </c>
      <c r="H368" s="49" t="str">
        <f aca="false">'3. Raw Leads'!R368</f>
        <v>Most (≥75%)</v>
      </c>
      <c r="I368" s="55" t="n">
        <f aca="false">'3. Raw Leads'!S368</f>
        <v>0</v>
      </c>
      <c r="J368" s="49" t="n">
        <f aca="false">'3. Raw Leads'!T368</f>
        <v>0</v>
      </c>
      <c r="K368" s="49" t="n">
        <f aca="false">'3. Raw Leads'!U368</f>
        <v>2</v>
      </c>
      <c r="L368" s="49" t="str">
        <f aca="false">'3. Raw Leads'!V368</f>
        <v>Yes</v>
      </c>
      <c r="M368" s="49" t="n">
        <f aca="false">'3. Raw Leads'!W368</f>
        <v>2</v>
      </c>
      <c r="N368" s="49" t="str">
        <f aca="false">'3. Raw Leads'!X368</f>
        <v>Not picked up</v>
      </c>
      <c r="O368" s="49" t="str">
        <f aca="false">'3. Raw Leads'!N368</f>
        <v>Within 1 month</v>
      </c>
      <c r="P368" s="49" t="n">
        <f aca="false">IFERROR(VLOOKUP(F368,'10. Lookups'!$A$3:$B$9,2,FALSE()),5)</f>
        <v>23</v>
      </c>
      <c r="Q368" s="49" t="n">
        <f aca="false">IFERROR(VLOOKUP(D368,'10. Lookups'!$D$3:$E$12,2,FALSE()),3)</f>
        <v>15</v>
      </c>
      <c r="R368" s="49" t="n">
        <f aca="false">IFERROR(VLOOKUP(E368,'10. Lookups'!$G$3:$H$8,2,FALSE()),5)</f>
        <v>15</v>
      </c>
      <c r="S368" s="49" t="n">
        <f aca="false">IFERROR(VLOOKUP(H368,'10. Lookups'!$J$3:$K$6,2,FALSE()),1)+IF(I368&gt;=75,5,IF(I368&gt;=50,3,IF(I368&gt;=25,2,IF(I368&gt;0,1,0))))+MIN(4,J368*2)</f>
        <v>4</v>
      </c>
      <c r="T368" s="49" t="n">
        <f aca="false">IF(K368&lt;=1,5,IF(K368&lt;=3,4,IF(K368&lt;=7,2,IF(K368&lt;=14,1,0))))+IFERROR(VLOOKUP(L368,'10. Lookups'!$M$3:$N$6,2,FALSE()),1)</f>
        <v>9</v>
      </c>
      <c r="U368" s="49" t="n">
        <f aca="false">IFERROR(VLOOKUP(N368,'10. Lookups'!$P$3:$Q$11,2,FALSE()),3)</f>
        <v>3</v>
      </c>
      <c r="V368" s="49" t="n">
        <f aca="false">IFERROR(VLOOKUP(O368,'10. Lookups'!$S$3:$T$7,2,FALSE()),2)</f>
        <v>5</v>
      </c>
      <c r="W368" s="49" t="n">
        <f aca="false">MIN(100,P368+Q368+R368+S368+T368+U368+V368)</f>
        <v>74</v>
      </c>
      <c r="X368" s="56" t="n">
        <f aca="false">W368</f>
        <v>74</v>
      </c>
      <c r="Y368" s="49" t="str">
        <f aca="false">IF(X368&gt;=75,"Hot",IF(X368&gt;=50,"Warm","Cold"))</f>
        <v>Warm</v>
      </c>
      <c r="Z368" s="49" t="str">
        <f aca="false">IF(Y368="Hot","Call within 5 min · senior agent · site-visit slot",IF(Y368="Warm","Call within 24h · WhatsApp drip · price sheet","Retargeting audience · email nurture · skip dial"))</f>
        <v>Call within 24h · WhatsApp drip · price sheet</v>
      </c>
    </row>
    <row r="369" customFormat="false" ht="15" hidden="false" customHeight="true" outlineLevel="0" collapsed="false">
      <c r="A369" s="52" t="str">
        <f aca="false">'3. Raw Leads'!A369</f>
        <v>L0368</v>
      </c>
      <c r="B369" s="52" t="str">
        <f aca="false">'3. Raw Leads'!C369</f>
        <v>Nazmul Hasan</v>
      </c>
      <c r="C369" s="52" t="str">
        <f aca="false">'3. Raw Leads'!D369</f>
        <v>01733192227</v>
      </c>
      <c r="D369" s="52" t="str">
        <f aca="false">'3. Raw Leads'!I369</f>
        <v>Bashundhara R/A</v>
      </c>
      <c r="E369" s="52" t="str">
        <f aca="false">'3. Raw Leads'!J369</f>
        <v>Banasree Bay</v>
      </c>
      <c r="F369" s="52" t="str">
        <f aca="false">'3. Raw Leads'!K369</f>
        <v>60L–80L</v>
      </c>
      <c r="G369" s="54" t="n">
        <f aca="false">'3. Raw Leads'!L369</f>
        <v>6999999</v>
      </c>
      <c r="H369" s="52" t="str">
        <f aca="false">'3. Raw Leads'!R369</f>
        <v>Partial (50–75%)</v>
      </c>
      <c r="I369" s="57" t="n">
        <f aca="false">'3. Raw Leads'!S369</f>
        <v>50</v>
      </c>
      <c r="J369" s="52" t="n">
        <f aca="false">'3. Raw Leads'!T369</f>
        <v>0</v>
      </c>
      <c r="K369" s="52" t="n">
        <f aca="false">'3. Raw Leads'!U369</f>
        <v>5</v>
      </c>
      <c r="L369" s="52" t="str">
        <f aca="false">'3. Raw Leads'!V369</f>
        <v>No</v>
      </c>
      <c r="M369" s="52" t="n">
        <f aca="false">'3. Raw Leads'!W369</f>
        <v>3</v>
      </c>
      <c r="N369" s="52" t="str">
        <f aca="false">'3. Raw Leads'!X369</f>
        <v>Needs info – follow up</v>
      </c>
      <c r="O369" s="52" t="str">
        <f aca="false">'3. Raw Leads'!N369</f>
        <v>1–3 months</v>
      </c>
      <c r="P369" s="52" t="n">
        <f aca="false">IFERROR(VLOOKUP(F369,'10. Lookups'!$A$3:$B$9,2,FALSE()),5)</f>
        <v>18</v>
      </c>
      <c r="Q369" s="52" t="n">
        <f aca="false">IFERROR(VLOOKUP(D369,'10. Lookups'!$D$3:$E$12,2,FALSE()),3)</f>
        <v>15</v>
      </c>
      <c r="R369" s="52" t="n">
        <f aca="false">IFERROR(VLOOKUP(E369,'10. Lookups'!$G$3:$H$8,2,FALSE()),5)</f>
        <v>15</v>
      </c>
      <c r="S369" s="52" t="n">
        <f aca="false">IFERROR(VLOOKUP(H369,'10. Lookups'!$J$3:$K$6,2,FALSE()),1)+IF(I369&gt;=75,5,IF(I369&gt;=50,3,IF(I369&gt;=25,2,IF(I369&gt;0,1,0))))+MIN(4,J369*2)</f>
        <v>5</v>
      </c>
      <c r="T369" s="52" t="n">
        <f aca="false">IF(K369&lt;=1,5,IF(K369&lt;=3,4,IF(K369&lt;=7,2,IF(K369&lt;=14,1,0))))+IFERROR(VLOOKUP(L369,'10. Lookups'!$M$3:$N$6,2,FALSE()),1)</f>
        <v>3</v>
      </c>
      <c r="U369" s="52" t="n">
        <f aca="false">IFERROR(VLOOKUP(N369,'10. Lookups'!$P$3:$Q$11,2,FALSE()),3)</f>
        <v>7</v>
      </c>
      <c r="V369" s="52" t="n">
        <f aca="false">IFERROR(VLOOKUP(O369,'10. Lookups'!$S$3:$T$7,2,FALSE()),2)</f>
        <v>4</v>
      </c>
      <c r="W369" s="52" t="n">
        <f aca="false">MIN(100,P369+Q369+R369+S369+T369+U369+V369)</f>
        <v>67</v>
      </c>
      <c r="X369" s="58" t="n">
        <f aca="false">W369</f>
        <v>67</v>
      </c>
      <c r="Y369" s="52" t="str">
        <f aca="false">IF(X369&gt;=75,"Hot",IF(X369&gt;=50,"Warm","Cold"))</f>
        <v>Warm</v>
      </c>
      <c r="Z369" s="52" t="str">
        <f aca="false">IF(Y369="Hot","Call within 5 min · senior agent · site-visit slot",IF(Y369="Warm","Call within 24h · WhatsApp drip · price sheet","Retargeting audience · email nurture · skip dial"))</f>
        <v>Call within 24h · WhatsApp drip · price sheet</v>
      </c>
    </row>
    <row r="370" customFormat="false" ht="15" hidden="false" customHeight="true" outlineLevel="0" collapsed="false">
      <c r="A370" s="49" t="str">
        <f aca="false">'3. Raw Leads'!A370</f>
        <v>L0369</v>
      </c>
      <c r="B370" s="49" t="str">
        <f aca="false">'3. Raw Leads'!C370</f>
        <v>Tahmina Mondol</v>
      </c>
      <c r="C370" s="49" t="str">
        <f aca="false">'3. Raw Leads'!D370</f>
        <v>01526877418</v>
      </c>
      <c r="D370" s="49" t="str">
        <f aca="false">'3. Raw Leads'!I370</f>
        <v>Mohammadpur</v>
      </c>
      <c r="E370" s="49" t="str">
        <f aca="false">'3. Raw Leads'!J370</f>
        <v>Mirpur DOHS Premier</v>
      </c>
      <c r="F370" s="49" t="str">
        <f aca="false">'3. Raw Leads'!K370</f>
        <v>80L–1Cr</v>
      </c>
      <c r="G370" s="51" t="n">
        <f aca="false">'3. Raw Leads'!L370</f>
        <v>8999999</v>
      </c>
      <c r="H370" s="49" t="str">
        <f aca="false">'3. Raw Leads'!R370</f>
        <v>Partial (50–75%)</v>
      </c>
      <c r="I370" s="55" t="n">
        <f aca="false">'3. Raw Leads'!S370</f>
        <v>0</v>
      </c>
      <c r="J370" s="49" t="n">
        <f aca="false">'3. Raw Leads'!T370</f>
        <v>0</v>
      </c>
      <c r="K370" s="49" t="n">
        <f aca="false">'3. Raw Leads'!U370</f>
        <v>2</v>
      </c>
      <c r="L370" s="49" t="str">
        <f aca="false">'3. Raw Leads'!V370</f>
        <v>Yes</v>
      </c>
      <c r="M370" s="49" t="n">
        <f aca="false">'3. Raw Leads'!W370</f>
        <v>1</v>
      </c>
      <c r="N370" s="49" t="str">
        <f aca="false">'3. Raw Leads'!X370</f>
        <v>Not picked up</v>
      </c>
      <c r="O370" s="49" t="str">
        <f aca="false">'3. Raw Leads'!N370</f>
        <v>1–3 months</v>
      </c>
      <c r="P370" s="49" t="n">
        <f aca="false">IFERROR(VLOOKUP(F370,'10. Lookups'!$A$3:$B$9,2,FALSE()),5)</f>
        <v>22</v>
      </c>
      <c r="Q370" s="49" t="n">
        <f aca="false">IFERROR(VLOOKUP(D370,'10. Lookups'!$D$3:$E$12,2,FALSE()),3)</f>
        <v>8</v>
      </c>
      <c r="R370" s="49" t="n">
        <f aca="false">IFERROR(VLOOKUP(E370,'10. Lookups'!$G$3:$H$8,2,FALSE()),5)</f>
        <v>15</v>
      </c>
      <c r="S370" s="49" t="n">
        <f aca="false">IFERROR(VLOOKUP(H370,'10. Lookups'!$J$3:$K$6,2,FALSE()),1)+IF(I370&gt;=75,5,IF(I370&gt;=50,3,IF(I370&gt;=25,2,IF(I370&gt;0,1,0))))+MIN(4,J370*2)</f>
        <v>2</v>
      </c>
      <c r="T370" s="49" t="n">
        <f aca="false">IF(K370&lt;=1,5,IF(K370&lt;=3,4,IF(K370&lt;=7,2,IF(K370&lt;=14,1,0))))+IFERROR(VLOOKUP(L370,'10. Lookups'!$M$3:$N$6,2,FALSE()),1)</f>
        <v>9</v>
      </c>
      <c r="U370" s="49" t="n">
        <f aca="false">IFERROR(VLOOKUP(N370,'10. Lookups'!$P$3:$Q$11,2,FALSE()),3)</f>
        <v>3</v>
      </c>
      <c r="V370" s="49" t="n">
        <f aca="false">IFERROR(VLOOKUP(O370,'10. Lookups'!$S$3:$T$7,2,FALSE()),2)</f>
        <v>4</v>
      </c>
      <c r="W370" s="49" t="n">
        <f aca="false">MIN(100,P370+Q370+R370+S370+T370+U370+V370)</f>
        <v>63</v>
      </c>
      <c r="X370" s="56" t="n">
        <f aca="false">W370</f>
        <v>63</v>
      </c>
      <c r="Y370" s="49" t="str">
        <f aca="false">IF(X370&gt;=75,"Hot",IF(X370&gt;=50,"Warm","Cold"))</f>
        <v>Warm</v>
      </c>
      <c r="Z370" s="49" t="str">
        <f aca="false">IF(Y370="Hot","Call within 5 min · senior agent · site-visit slot",IF(Y370="Warm","Call within 24h · WhatsApp drip · price sheet","Retargeting audience · email nurture · skip dial"))</f>
        <v>Call within 24h · WhatsApp drip · price sheet</v>
      </c>
    </row>
    <row r="371" customFormat="false" ht="15" hidden="false" customHeight="true" outlineLevel="0" collapsed="false">
      <c r="A371" s="52" t="str">
        <f aca="false">'3. Raw Leads'!A371</f>
        <v>L0370</v>
      </c>
      <c r="B371" s="52" t="str">
        <f aca="false">'3. Raw Leads'!C371</f>
        <v>Nayeem Talukder</v>
      </c>
      <c r="C371" s="52" t="str">
        <f aca="false">'3. Raw Leads'!D371</f>
        <v>01794047604</v>
      </c>
      <c r="D371" s="52" t="str">
        <f aca="false">'3. Raw Leads'!I371</f>
        <v>Mohammadpur</v>
      </c>
      <c r="E371" s="52" t="str">
        <f aca="false">'3. Raw Leads'!J371</f>
        <v>Mirpur DOHS Premier</v>
      </c>
      <c r="F371" s="52" t="str">
        <f aca="false">'3. Raw Leads'!K371</f>
        <v>80L–1Cr</v>
      </c>
      <c r="G371" s="54" t="n">
        <f aca="false">'3. Raw Leads'!L371</f>
        <v>8999999</v>
      </c>
      <c r="H371" s="52" t="str">
        <f aca="false">'3. Raw Leads'!R371</f>
        <v>Full (all fields)</v>
      </c>
      <c r="I371" s="57" t="n">
        <f aca="false">'3. Raw Leads'!S371</f>
        <v>0</v>
      </c>
      <c r="J371" s="52" t="n">
        <f aca="false">'3. Raw Leads'!T371</f>
        <v>0</v>
      </c>
      <c r="K371" s="52" t="n">
        <f aca="false">'3. Raw Leads'!U371</f>
        <v>2</v>
      </c>
      <c r="L371" s="52" t="str">
        <f aca="false">'3. Raw Leads'!V371</f>
        <v>Read no reply</v>
      </c>
      <c r="M371" s="52" t="n">
        <f aca="false">'3. Raw Leads'!W371</f>
        <v>4</v>
      </c>
      <c r="N371" s="52" t="str">
        <f aca="false">'3. Raw Leads'!X371</f>
        <v>Out of budget</v>
      </c>
      <c r="O371" s="52" t="str">
        <f aca="false">'3. Raw Leads'!N371</f>
        <v>Just exploring</v>
      </c>
      <c r="P371" s="52" t="n">
        <f aca="false">IFERROR(VLOOKUP(F371,'10. Lookups'!$A$3:$B$9,2,FALSE()),5)</f>
        <v>22</v>
      </c>
      <c r="Q371" s="52" t="n">
        <f aca="false">IFERROR(VLOOKUP(D371,'10. Lookups'!$D$3:$E$12,2,FALSE()),3)</f>
        <v>8</v>
      </c>
      <c r="R371" s="52" t="n">
        <f aca="false">IFERROR(VLOOKUP(E371,'10. Lookups'!$G$3:$H$8,2,FALSE()),5)</f>
        <v>15</v>
      </c>
      <c r="S371" s="52" t="n">
        <f aca="false">IFERROR(VLOOKUP(H371,'10. Lookups'!$J$3:$K$6,2,FALSE()),1)+IF(I371&gt;=75,5,IF(I371&gt;=50,3,IF(I371&gt;=25,2,IF(I371&gt;0,1,0))))+MIN(4,J371*2)</f>
        <v>6</v>
      </c>
      <c r="T371" s="52" t="n">
        <f aca="false">IF(K371&lt;=1,5,IF(K371&lt;=3,4,IF(K371&lt;=7,2,IF(K371&lt;=14,1,0))))+IFERROR(VLOOKUP(L371,'10. Lookups'!$M$3:$N$6,2,FALSE()),1)</f>
        <v>7</v>
      </c>
      <c r="U371" s="52" t="n">
        <f aca="false">IFERROR(VLOOKUP(N371,'10. Lookups'!$P$3:$Q$11,2,FALSE()),3)</f>
        <v>2</v>
      </c>
      <c r="V371" s="52" t="n">
        <f aca="false">IFERROR(VLOOKUP(O371,'10. Lookups'!$S$3:$T$7,2,FALSE()),2)</f>
        <v>1</v>
      </c>
      <c r="W371" s="52" t="n">
        <f aca="false">MIN(100,P371+Q371+R371+S371+T371+U371+V371)</f>
        <v>61</v>
      </c>
      <c r="X371" s="58" t="n">
        <f aca="false">W371</f>
        <v>61</v>
      </c>
      <c r="Y371" s="52" t="str">
        <f aca="false">IF(X371&gt;=75,"Hot",IF(X371&gt;=50,"Warm","Cold"))</f>
        <v>Warm</v>
      </c>
      <c r="Z371" s="52" t="str">
        <f aca="false">IF(Y371="Hot","Call within 5 min · senior agent · site-visit slot",IF(Y371="Warm","Call within 24h · WhatsApp drip · price sheet","Retargeting audience · email nurture · skip dial"))</f>
        <v>Call within 24h · WhatsApp drip · price sheet</v>
      </c>
    </row>
    <row r="372" customFormat="false" ht="15" hidden="false" customHeight="true" outlineLevel="0" collapsed="false">
      <c r="A372" s="49" t="str">
        <f aca="false">'3. Raw Leads'!A372</f>
        <v>L0371</v>
      </c>
      <c r="B372" s="49" t="str">
        <f aca="false">'3. Raw Leads'!C372</f>
        <v>Rakib Pramanik</v>
      </c>
      <c r="C372" s="49" t="str">
        <f aca="false">'3. Raw Leads'!D372</f>
        <v>01505184390</v>
      </c>
      <c r="D372" s="49" t="str">
        <f aca="false">'3. Raw Leads'!I372</f>
        <v>Outside Dhaka</v>
      </c>
      <c r="E372" s="49" t="str">
        <f aca="false">'3. Raw Leads'!J372</f>
        <v>Mirpur DOHS Premier</v>
      </c>
      <c r="F372" s="49" t="str">
        <f aca="false">'3. Raw Leads'!K372</f>
        <v>1Cr–1.25Cr</v>
      </c>
      <c r="G372" s="51" t="n">
        <f aca="false">'3. Raw Leads'!L372</f>
        <v>11249999</v>
      </c>
      <c r="H372" s="49" t="str">
        <f aca="false">'3. Raw Leads'!R372</f>
        <v>Full (all fields)</v>
      </c>
      <c r="I372" s="55" t="n">
        <f aca="false">'3. Raw Leads'!S372</f>
        <v>75</v>
      </c>
      <c r="J372" s="49" t="n">
        <f aca="false">'3. Raw Leads'!T372</f>
        <v>2</v>
      </c>
      <c r="K372" s="49" t="n">
        <f aca="false">'3. Raw Leads'!U372</f>
        <v>0</v>
      </c>
      <c r="L372" s="49" t="str">
        <f aca="false">'3. Raw Leads'!V372</f>
        <v>Read no reply</v>
      </c>
      <c r="M372" s="49" t="n">
        <f aca="false">'3. Raw Leads'!W372</f>
        <v>4</v>
      </c>
      <c r="N372" s="49" t="str">
        <f aca="false">'3. Raw Leads'!X372</f>
        <v>Site visit confirmed</v>
      </c>
      <c r="O372" s="49" t="str">
        <f aca="false">'3. Raw Leads'!N372</f>
        <v>Just exploring</v>
      </c>
      <c r="P372" s="49" t="n">
        <f aca="false">IFERROR(VLOOKUP(F372,'10. Lookups'!$A$3:$B$9,2,FALSE()),5)</f>
        <v>25</v>
      </c>
      <c r="Q372" s="49" t="n">
        <f aca="false">IFERROR(VLOOKUP(D372,'10. Lookups'!$D$3:$E$12,2,FALSE()),3)</f>
        <v>3</v>
      </c>
      <c r="R372" s="49" t="n">
        <f aca="false">IFERROR(VLOOKUP(E372,'10. Lookups'!$G$3:$H$8,2,FALSE()),5)</f>
        <v>15</v>
      </c>
      <c r="S372" s="49" t="n">
        <f aca="false">IFERROR(VLOOKUP(H372,'10. Lookups'!$J$3:$K$6,2,FALSE()),1)+IF(I372&gt;=75,5,IF(I372&gt;=50,3,IF(I372&gt;=25,2,IF(I372&gt;0,1,0))))+MIN(4,J372*2)</f>
        <v>15</v>
      </c>
      <c r="T372" s="49" t="n">
        <f aca="false">IF(K372&lt;=1,5,IF(K372&lt;=3,4,IF(K372&lt;=7,2,IF(K372&lt;=14,1,0))))+IFERROR(VLOOKUP(L372,'10. Lookups'!$M$3:$N$6,2,FALSE()),1)</f>
        <v>8</v>
      </c>
      <c r="U372" s="49" t="n">
        <f aca="false">IFERROR(VLOOKUP(N372,'10. Lookups'!$P$3:$Q$11,2,FALSE()),3)</f>
        <v>15</v>
      </c>
      <c r="V372" s="49" t="n">
        <f aca="false">IFERROR(VLOOKUP(O372,'10. Lookups'!$S$3:$T$7,2,FALSE()),2)</f>
        <v>1</v>
      </c>
      <c r="W372" s="49" t="n">
        <f aca="false">MIN(100,P372+Q372+R372+S372+T372+U372+V372)</f>
        <v>82</v>
      </c>
      <c r="X372" s="56" t="n">
        <f aca="false">W372</f>
        <v>82</v>
      </c>
      <c r="Y372" s="49" t="str">
        <f aca="false">IF(X372&gt;=75,"Hot",IF(X372&gt;=50,"Warm","Cold"))</f>
        <v>Hot</v>
      </c>
      <c r="Z372" s="49" t="str">
        <f aca="false">IF(Y372="Hot","Call within 5 min · senior agent · site-visit slot",IF(Y372="Warm","Call within 24h · WhatsApp drip · price sheet","Retargeting audience · email nurture · skip dial"))</f>
        <v>Call within 5 min · senior agent · site-visit slot</v>
      </c>
    </row>
    <row r="373" customFormat="false" ht="15" hidden="false" customHeight="true" outlineLevel="0" collapsed="false">
      <c r="A373" s="52" t="str">
        <f aca="false">'3. Raw Leads'!A373</f>
        <v>L0372</v>
      </c>
      <c r="B373" s="52" t="str">
        <f aca="false">'3. Raw Leads'!C373</f>
        <v>Rabeya Akond</v>
      </c>
      <c r="C373" s="52" t="str">
        <f aca="false">'3. Raw Leads'!D373</f>
        <v>01604485157</v>
      </c>
      <c r="D373" s="52" t="str">
        <f aca="false">'3. Raw Leads'!I373</f>
        <v>Dhanmondi</v>
      </c>
      <c r="E373" s="52" t="str">
        <f aca="false">'3. Raw Leads'!J373</f>
        <v>Skyline Heights – Bashundhara</v>
      </c>
      <c r="F373" s="52" t="str">
        <f aca="false">'3. Raw Leads'!K373</f>
        <v>80L–1Cr</v>
      </c>
      <c r="G373" s="54" t="n">
        <f aca="false">'3. Raw Leads'!L373</f>
        <v>8999999</v>
      </c>
      <c r="H373" s="52" t="str">
        <f aca="false">'3. Raw Leads'!R373</f>
        <v>Full (all fields)</v>
      </c>
      <c r="I373" s="57" t="n">
        <f aca="false">'3. Raw Leads'!S373</f>
        <v>0</v>
      </c>
      <c r="J373" s="52" t="n">
        <f aca="false">'3. Raw Leads'!T373</f>
        <v>0</v>
      </c>
      <c r="K373" s="52" t="n">
        <f aca="false">'3. Raw Leads'!U373</f>
        <v>2</v>
      </c>
      <c r="L373" s="52" t="str">
        <f aca="false">'3. Raw Leads'!V373</f>
        <v>No</v>
      </c>
      <c r="M373" s="52" t="n">
        <f aca="false">'3. Raw Leads'!W373</f>
        <v>2</v>
      </c>
      <c r="N373" s="52" t="str">
        <f aca="false">'3. Raw Leads'!X373</f>
        <v>Not picked up</v>
      </c>
      <c r="O373" s="52" t="str">
        <f aca="false">'3. Raw Leads'!N373</f>
        <v>6–12 months</v>
      </c>
      <c r="P373" s="52" t="n">
        <f aca="false">IFERROR(VLOOKUP(F373,'10. Lookups'!$A$3:$B$9,2,FALSE()),5)</f>
        <v>22</v>
      </c>
      <c r="Q373" s="52" t="n">
        <f aca="false">IFERROR(VLOOKUP(D373,'10. Lookups'!$D$3:$E$12,2,FALSE()),3)</f>
        <v>9</v>
      </c>
      <c r="R373" s="52" t="n">
        <f aca="false">IFERROR(VLOOKUP(E373,'10. Lookups'!$G$3:$H$8,2,FALSE()),5)</f>
        <v>15</v>
      </c>
      <c r="S373" s="52" t="n">
        <f aca="false">IFERROR(VLOOKUP(H373,'10. Lookups'!$J$3:$K$6,2,FALSE()),1)+IF(I373&gt;=75,5,IF(I373&gt;=50,3,IF(I373&gt;=25,2,IF(I373&gt;0,1,0))))+MIN(4,J373*2)</f>
        <v>6</v>
      </c>
      <c r="T373" s="52" t="n">
        <f aca="false">IF(K373&lt;=1,5,IF(K373&lt;=3,4,IF(K373&lt;=7,2,IF(K373&lt;=14,1,0))))+IFERROR(VLOOKUP(L373,'10. Lookups'!$M$3:$N$6,2,FALSE()),1)</f>
        <v>5</v>
      </c>
      <c r="U373" s="52" t="n">
        <f aca="false">IFERROR(VLOOKUP(N373,'10. Lookups'!$P$3:$Q$11,2,FALSE()),3)</f>
        <v>3</v>
      </c>
      <c r="V373" s="52" t="n">
        <f aca="false">IFERROR(VLOOKUP(O373,'10. Lookups'!$S$3:$T$7,2,FALSE()),2)</f>
        <v>2</v>
      </c>
      <c r="W373" s="52" t="n">
        <f aca="false">MIN(100,P373+Q373+R373+S373+T373+U373+V373)</f>
        <v>62</v>
      </c>
      <c r="X373" s="58" t="n">
        <f aca="false">W373</f>
        <v>62</v>
      </c>
      <c r="Y373" s="52" t="str">
        <f aca="false">IF(X373&gt;=75,"Hot",IF(X373&gt;=50,"Warm","Cold"))</f>
        <v>Warm</v>
      </c>
      <c r="Z373" s="52" t="str">
        <f aca="false">IF(Y373="Hot","Call within 5 min · senior agent · site-visit slot",IF(Y373="Warm","Call within 24h · WhatsApp drip · price sheet","Retargeting audience · email nurture · skip dial"))</f>
        <v>Call within 24h · WhatsApp drip · price sheet</v>
      </c>
    </row>
    <row r="374" customFormat="false" ht="15" hidden="false" customHeight="true" outlineLevel="0" collapsed="false">
      <c r="A374" s="49" t="str">
        <f aca="false">'3. Raw Leads'!A374</f>
        <v>L0373</v>
      </c>
      <c r="B374" s="49" t="str">
        <f aca="false">'3. Raw Leads'!C374</f>
        <v>Rifat Rahman</v>
      </c>
      <c r="C374" s="49" t="str">
        <f aca="false">'3. Raw Leads'!D374</f>
        <v>01524064242</v>
      </c>
      <c r="D374" s="49" t="str">
        <f aca="false">'3. Raw Leads'!I374</f>
        <v>Bashundhara R/A</v>
      </c>
      <c r="E374" s="49" t="str">
        <f aca="false">'3. Raw Leads'!J374</f>
        <v>Banasree Bay</v>
      </c>
      <c r="F374" s="49" t="str">
        <f aca="false">'3. Raw Leads'!K374</f>
        <v>Under 60L</v>
      </c>
      <c r="G374" s="51" t="n">
        <f aca="false">'3. Raw Leads'!L374</f>
        <v>4499999</v>
      </c>
      <c r="H374" s="49" t="str">
        <f aca="false">'3. Raw Leads'!R374</f>
        <v>Full (all fields)</v>
      </c>
      <c r="I374" s="55" t="n">
        <f aca="false">'3. Raw Leads'!S374</f>
        <v>75</v>
      </c>
      <c r="J374" s="49" t="n">
        <f aca="false">'3. Raw Leads'!T374</f>
        <v>0</v>
      </c>
      <c r="K374" s="49" t="n">
        <f aca="false">'3. Raw Leads'!U374</f>
        <v>5</v>
      </c>
      <c r="L374" s="49" t="str">
        <f aca="false">'3. Raw Leads'!V374</f>
        <v>No</v>
      </c>
      <c r="M374" s="49" t="n">
        <f aca="false">'3. Raw Leads'!W374</f>
        <v>4</v>
      </c>
      <c r="N374" s="49" t="str">
        <f aca="false">'3. Raw Leads'!X374</f>
        <v>Interested – evaluating</v>
      </c>
      <c r="O374" s="49" t="str">
        <f aca="false">'3. Raw Leads'!N374</f>
        <v>Just exploring</v>
      </c>
      <c r="P374" s="49" t="n">
        <f aca="false">IFERROR(VLOOKUP(F374,'10. Lookups'!$A$3:$B$9,2,FALSE()),5)</f>
        <v>8</v>
      </c>
      <c r="Q374" s="49" t="n">
        <f aca="false">IFERROR(VLOOKUP(D374,'10. Lookups'!$D$3:$E$12,2,FALSE()),3)</f>
        <v>15</v>
      </c>
      <c r="R374" s="49" t="n">
        <f aca="false">IFERROR(VLOOKUP(E374,'10. Lookups'!$G$3:$H$8,2,FALSE()),5)</f>
        <v>15</v>
      </c>
      <c r="S374" s="49" t="n">
        <f aca="false">IFERROR(VLOOKUP(H374,'10. Lookups'!$J$3:$K$6,2,FALSE()),1)+IF(I374&gt;=75,5,IF(I374&gt;=50,3,IF(I374&gt;=25,2,IF(I374&gt;0,1,0))))+MIN(4,J374*2)</f>
        <v>11</v>
      </c>
      <c r="T374" s="49" t="n">
        <f aca="false">IF(K374&lt;=1,5,IF(K374&lt;=3,4,IF(K374&lt;=7,2,IF(K374&lt;=14,1,0))))+IFERROR(VLOOKUP(L374,'10. Lookups'!$M$3:$N$6,2,FALSE()),1)</f>
        <v>3</v>
      </c>
      <c r="U374" s="49" t="n">
        <f aca="false">IFERROR(VLOOKUP(N374,'10. Lookups'!$P$3:$Q$11,2,FALSE()),3)</f>
        <v>10</v>
      </c>
      <c r="V374" s="49" t="n">
        <f aca="false">IFERROR(VLOOKUP(O374,'10. Lookups'!$S$3:$T$7,2,FALSE()),2)</f>
        <v>1</v>
      </c>
      <c r="W374" s="49" t="n">
        <f aca="false">MIN(100,P374+Q374+R374+S374+T374+U374+V374)</f>
        <v>63</v>
      </c>
      <c r="X374" s="56" t="n">
        <f aca="false">W374</f>
        <v>63</v>
      </c>
      <c r="Y374" s="49" t="str">
        <f aca="false">IF(X374&gt;=75,"Hot",IF(X374&gt;=50,"Warm","Cold"))</f>
        <v>Warm</v>
      </c>
      <c r="Z374" s="49" t="str">
        <f aca="false">IF(Y374="Hot","Call within 5 min · senior agent · site-visit slot",IF(Y374="Warm","Call within 24h · WhatsApp drip · price sheet","Retargeting audience · email nurture · skip dial"))</f>
        <v>Call within 24h · WhatsApp drip · price sheet</v>
      </c>
    </row>
    <row r="375" customFormat="false" ht="15" hidden="false" customHeight="true" outlineLevel="0" collapsed="false">
      <c r="A375" s="52" t="str">
        <f aca="false">'3. Raw Leads'!A375</f>
        <v>L0374</v>
      </c>
      <c r="B375" s="52" t="str">
        <f aca="false">'3. Raw Leads'!C375</f>
        <v>Mahbuba Hasan</v>
      </c>
      <c r="C375" s="52" t="str">
        <f aca="false">'3. Raw Leads'!D375</f>
        <v>01543588418</v>
      </c>
      <c r="D375" s="52" t="str">
        <f aca="false">'3. Raw Leads'!I375</f>
        <v>Bashundhara R/A</v>
      </c>
      <c r="E375" s="52" t="str">
        <f aca="false">'3. Raw Leads'!J375</f>
        <v>Banasree Bay</v>
      </c>
      <c r="F375" s="52" t="str">
        <f aca="false">'3. Raw Leads'!K375</f>
        <v>60L–80L</v>
      </c>
      <c r="G375" s="54" t="n">
        <f aca="false">'3. Raw Leads'!L375</f>
        <v>6999999</v>
      </c>
      <c r="H375" s="52" t="str">
        <f aca="false">'3. Raw Leads'!R375</f>
        <v>Partial (50–75%)</v>
      </c>
      <c r="I375" s="57" t="n">
        <f aca="false">'3. Raw Leads'!S375</f>
        <v>0</v>
      </c>
      <c r="J375" s="52" t="n">
        <f aca="false">'3. Raw Leads'!T375</f>
        <v>2</v>
      </c>
      <c r="K375" s="52" t="n">
        <f aca="false">'3. Raw Leads'!U375</f>
        <v>1</v>
      </c>
      <c r="L375" s="52" t="str">
        <f aca="false">'3. Raw Leads'!V375</f>
        <v>No</v>
      </c>
      <c r="M375" s="52" t="n">
        <f aca="false">'3. Raw Leads'!W375</f>
        <v>1</v>
      </c>
      <c r="N375" s="52" t="str">
        <f aca="false">'3. Raw Leads'!X375</f>
        <v>Not picked up</v>
      </c>
      <c r="O375" s="52" t="str">
        <f aca="false">'3. Raw Leads'!N375</f>
        <v>6–12 months</v>
      </c>
      <c r="P375" s="52" t="n">
        <f aca="false">IFERROR(VLOOKUP(F375,'10. Lookups'!$A$3:$B$9,2,FALSE()),5)</f>
        <v>18</v>
      </c>
      <c r="Q375" s="52" t="n">
        <f aca="false">IFERROR(VLOOKUP(D375,'10. Lookups'!$D$3:$E$12,2,FALSE()),3)</f>
        <v>15</v>
      </c>
      <c r="R375" s="52" t="n">
        <f aca="false">IFERROR(VLOOKUP(E375,'10. Lookups'!$G$3:$H$8,2,FALSE()),5)</f>
        <v>15</v>
      </c>
      <c r="S375" s="52" t="n">
        <f aca="false">IFERROR(VLOOKUP(H375,'10. Lookups'!$J$3:$K$6,2,FALSE()),1)+IF(I375&gt;=75,5,IF(I375&gt;=50,3,IF(I375&gt;=25,2,IF(I375&gt;0,1,0))))+MIN(4,J375*2)</f>
        <v>6</v>
      </c>
      <c r="T375" s="52" t="n">
        <f aca="false">IF(K375&lt;=1,5,IF(K375&lt;=3,4,IF(K375&lt;=7,2,IF(K375&lt;=14,1,0))))+IFERROR(VLOOKUP(L375,'10. Lookups'!$M$3:$N$6,2,FALSE()),1)</f>
        <v>6</v>
      </c>
      <c r="U375" s="52" t="n">
        <f aca="false">IFERROR(VLOOKUP(N375,'10. Lookups'!$P$3:$Q$11,2,FALSE()),3)</f>
        <v>3</v>
      </c>
      <c r="V375" s="52" t="n">
        <f aca="false">IFERROR(VLOOKUP(O375,'10. Lookups'!$S$3:$T$7,2,FALSE()),2)</f>
        <v>2</v>
      </c>
      <c r="W375" s="52" t="n">
        <f aca="false">MIN(100,P375+Q375+R375+S375+T375+U375+V375)</f>
        <v>65</v>
      </c>
      <c r="X375" s="58" t="n">
        <f aca="false">W375</f>
        <v>65</v>
      </c>
      <c r="Y375" s="52" t="str">
        <f aca="false">IF(X375&gt;=75,"Hot",IF(X375&gt;=50,"Warm","Cold"))</f>
        <v>Warm</v>
      </c>
      <c r="Z375" s="52" t="str">
        <f aca="false">IF(Y375="Hot","Call within 5 min · senior agent · site-visit slot",IF(Y375="Warm","Call within 24h · WhatsApp drip · price sheet","Retargeting audience · email nurture · skip dial"))</f>
        <v>Call within 24h · WhatsApp drip · price sheet</v>
      </c>
    </row>
    <row r="376" customFormat="false" ht="15" hidden="false" customHeight="true" outlineLevel="0" collapsed="false">
      <c r="A376" s="49" t="str">
        <f aca="false">'3. Raw Leads'!A376</f>
        <v>L0375</v>
      </c>
      <c r="B376" s="49" t="str">
        <f aca="false">'3. Raw Leads'!C376</f>
        <v>Rashed Khan</v>
      </c>
      <c r="C376" s="49" t="str">
        <f aca="false">'3. Raw Leads'!D376</f>
        <v>01927820797</v>
      </c>
      <c r="D376" s="49" t="str">
        <f aca="false">'3. Raw Leads'!I376</f>
        <v>Uttara</v>
      </c>
      <c r="E376" s="49" t="str">
        <f aca="false">'3. Raw Leads'!J376</f>
        <v>Mirpur DOHS Premier</v>
      </c>
      <c r="F376" s="49" t="str">
        <f aca="false">'3. Raw Leads'!K376</f>
        <v>1Cr–1.25Cr</v>
      </c>
      <c r="G376" s="51" t="n">
        <f aca="false">'3. Raw Leads'!L376</f>
        <v>11249999</v>
      </c>
      <c r="H376" s="49" t="str">
        <f aca="false">'3. Raw Leads'!R376</f>
        <v>Most (≥75%)</v>
      </c>
      <c r="I376" s="55" t="n">
        <f aca="false">'3. Raw Leads'!S376</f>
        <v>95</v>
      </c>
      <c r="J376" s="49" t="n">
        <f aca="false">'3. Raw Leads'!T376</f>
        <v>0</v>
      </c>
      <c r="K376" s="49" t="n">
        <f aca="false">'3. Raw Leads'!U376</f>
        <v>2</v>
      </c>
      <c r="L376" s="49" t="str">
        <f aca="false">'3. Raw Leads'!V376</f>
        <v>Read no reply</v>
      </c>
      <c r="M376" s="49" t="n">
        <f aca="false">'3. Raw Leads'!W376</f>
        <v>4</v>
      </c>
      <c r="N376" s="49" t="str">
        <f aca="false">'3. Raw Leads'!X376</f>
        <v>Interested – evaluating</v>
      </c>
      <c r="O376" s="49" t="str">
        <f aca="false">'3. Raw Leads'!N376</f>
        <v>6–12 months</v>
      </c>
      <c r="P376" s="49" t="n">
        <f aca="false">IFERROR(VLOOKUP(F376,'10. Lookups'!$A$3:$B$9,2,FALSE()),5)</f>
        <v>25</v>
      </c>
      <c r="Q376" s="49" t="n">
        <f aca="false">IFERROR(VLOOKUP(D376,'10. Lookups'!$D$3:$E$12,2,FALSE()),3)</f>
        <v>15</v>
      </c>
      <c r="R376" s="49" t="n">
        <f aca="false">IFERROR(VLOOKUP(E376,'10. Lookups'!$G$3:$H$8,2,FALSE()),5)</f>
        <v>15</v>
      </c>
      <c r="S376" s="49" t="n">
        <f aca="false">IFERROR(VLOOKUP(H376,'10. Lookups'!$J$3:$K$6,2,FALSE()),1)+IF(I376&gt;=75,5,IF(I376&gt;=50,3,IF(I376&gt;=25,2,IF(I376&gt;0,1,0))))+MIN(4,J376*2)</f>
        <v>9</v>
      </c>
      <c r="T376" s="49" t="n">
        <f aca="false">IF(K376&lt;=1,5,IF(K376&lt;=3,4,IF(K376&lt;=7,2,IF(K376&lt;=14,1,0))))+IFERROR(VLOOKUP(L376,'10. Lookups'!$M$3:$N$6,2,FALSE()),1)</f>
        <v>7</v>
      </c>
      <c r="U376" s="49" t="n">
        <f aca="false">IFERROR(VLOOKUP(N376,'10. Lookups'!$P$3:$Q$11,2,FALSE()),3)</f>
        <v>10</v>
      </c>
      <c r="V376" s="49" t="n">
        <f aca="false">IFERROR(VLOOKUP(O376,'10. Lookups'!$S$3:$T$7,2,FALSE()),2)</f>
        <v>2</v>
      </c>
      <c r="W376" s="49" t="n">
        <f aca="false">MIN(100,P376+Q376+R376+S376+T376+U376+V376)</f>
        <v>83</v>
      </c>
      <c r="X376" s="56" t="n">
        <f aca="false">W376</f>
        <v>83</v>
      </c>
      <c r="Y376" s="49" t="str">
        <f aca="false">IF(X376&gt;=75,"Hot",IF(X376&gt;=50,"Warm","Cold"))</f>
        <v>Hot</v>
      </c>
      <c r="Z376" s="49" t="str">
        <f aca="false">IF(Y376="Hot","Call within 5 min · senior agent · site-visit slot",IF(Y376="Warm","Call within 24h · WhatsApp drip · price sheet","Retargeting audience · email nurture · skip dial"))</f>
        <v>Call within 5 min · senior agent · site-visit slot</v>
      </c>
    </row>
    <row r="377" customFormat="false" ht="15" hidden="false" customHeight="true" outlineLevel="0" collapsed="false">
      <c r="A377" s="52" t="str">
        <f aca="false">'3. Raw Leads'!A377</f>
        <v>L0376</v>
      </c>
      <c r="B377" s="52" t="str">
        <f aca="false">'3. Raw Leads'!C377</f>
        <v>Sabbir Karim</v>
      </c>
      <c r="C377" s="52" t="str">
        <f aca="false">'3. Raw Leads'!D377</f>
        <v>01483922501</v>
      </c>
      <c r="D377" s="52" t="str">
        <f aca="false">'3. Raw Leads'!I377</f>
        <v>Aftab Nagar</v>
      </c>
      <c r="E377" s="52" t="str">
        <f aca="false">'3. Raw Leads'!J377</f>
        <v>Aftab Garden Residence</v>
      </c>
      <c r="F377" s="52" t="str">
        <f aca="false">'3. Raw Leads'!K377</f>
        <v>80L–1Cr</v>
      </c>
      <c r="G377" s="54" t="n">
        <f aca="false">'3. Raw Leads'!L377</f>
        <v>8999999</v>
      </c>
      <c r="H377" s="52" t="str">
        <f aca="false">'3. Raw Leads'!R377</f>
        <v>Most (≥75%)</v>
      </c>
      <c r="I377" s="57" t="n">
        <f aca="false">'3. Raw Leads'!S377</f>
        <v>75</v>
      </c>
      <c r="J377" s="52" t="n">
        <f aca="false">'3. Raw Leads'!T377</f>
        <v>3</v>
      </c>
      <c r="K377" s="52" t="n">
        <f aca="false">'3. Raw Leads'!U377</f>
        <v>1</v>
      </c>
      <c r="L377" s="52" t="str">
        <f aca="false">'3. Raw Leads'!V377</f>
        <v>Yes</v>
      </c>
      <c r="M377" s="52" t="n">
        <f aca="false">'3. Raw Leads'!W377</f>
        <v>2</v>
      </c>
      <c r="N377" s="52" t="str">
        <f aca="false">'3. Raw Leads'!X377</f>
        <v>Out of budget</v>
      </c>
      <c r="O377" s="52" t="str">
        <f aca="false">'3. Raw Leads'!N377</f>
        <v>Just exploring</v>
      </c>
      <c r="P377" s="52" t="n">
        <f aca="false">IFERROR(VLOOKUP(F377,'10. Lookups'!$A$3:$B$9,2,FALSE()),5)</f>
        <v>22</v>
      </c>
      <c r="Q377" s="52" t="n">
        <f aca="false">IFERROR(VLOOKUP(D377,'10. Lookups'!$D$3:$E$12,2,FALSE()),3)</f>
        <v>15</v>
      </c>
      <c r="R377" s="52" t="n">
        <f aca="false">IFERROR(VLOOKUP(E377,'10. Lookups'!$G$3:$H$8,2,FALSE()),5)</f>
        <v>15</v>
      </c>
      <c r="S377" s="52" t="n">
        <f aca="false">IFERROR(VLOOKUP(H377,'10. Lookups'!$J$3:$K$6,2,FALSE()),1)+IF(I377&gt;=75,5,IF(I377&gt;=50,3,IF(I377&gt;=25,2,IF(I377&gt;0,1,0))))+MIN(4,J377*2)</f>
        <v>13</v>
      </c>
      <c r="T377" s="52" t="n">
        <f aca="false">IF(K377&lt;=1,5,IF(K377&lt;=3,4,IF(K377&lt;=7,2,IF(K377&lt;=14,1,0))))+IFERROR(VLOOKUP(L377,'10. Lookups'!$M$3:$N$6,2,FALSE()),1)</f>
        <v>10</v>
      </c>
      <c r="U377" s="52" t="n">
        <f aca="false">IFERROR(VLOOKUP(N377,'10. Lookups'!$P$3:$Q$11,2,FALSE()),3)</f>
        <v>2</v>
      </c>
      <c r="V377" s="52" t="n">
        <f aca="false">IFERROR(VLOOKUP(O377,'10. Lookups'!$S$3:$T$7,2,FALSE()),2)</f>
        <v>1</v>
      </c>
      <c r="W377" s="52" t="n">
        <f aca="false">MIN(100,P377+Q377+R377+S377+T377+U377+V377)</f>
        <v>78</v>
      </c>
      <c r="X377" s="58" t="n">
        <f aca="false">W377</f>
        <v>78</v>
      </c>
      <c r="Y377" s="52" t="str">
        <f aca="false">IF(X377&gt;=75,"Hot",IF(X377&gt;=50,"Warm","Cold"))</f>
        <v>Hot</v>
      </c>
      <c r="Z377" s="52" t="str">
        <f aca="false">IF(Y377="Hot","Call within 5 min · senior agent · site-visit slot",IF(Y377="Warm","Call within 24h · WhatsApp drip · price sheet","Retargeting audience · email nurture · skip dial"))</f>
        <v>Call within 5 min · senior agent · site-visit slot</v>
      </c>
    </row>
    <row r="378" customFormat="false" ht="15" hidden="false" customHeight="true" outlineLevel="0" collapsed="false">
      <c r="A378" s="49" t="str">
        <f aca="false">'3. Raw Leads'!A378</f>
        <v>L0377</v>
      </c>
      <c r="B378" s="49" t="str">
        <f aca="false">'3. Raw Leads'!C378</f>
        <v>Mim Siddique</v>
      </c>
      <c r="C378" s="49" t="str">
        <f aca="false">'3. Raw Leads'!D378</f>
        <v>01876731625</v>
      </c>
      <c r="D378" s="49" t="str">
        <f aca="false">'3. Raw Leads'!I378</f>
        <v>Bashundhara R/A</v>
      </c>
      <c r="E378" s="49" t="str">
        <f aca="false">'3. Raw Leads'!J378</f>
        <v>Skyline Heights – Bashundhara</v>
      </c>
      <c r="F378" s="49" t="str">
        <f aca="false">'3. Raw Leads'!K378</f>
        <v>Under 60L</v>
      </c>
      <c r="G378" s="51" t="n">
        <f aca="false">'3. Raw Leads'!L378</f>
        <v>4499999</v>
      </c>
      <c r="H378" s="49" t="str">
        <f aca="false">'3. Raw Leads'!R378</f>
        <v>Partial (50–75%)</v>
      </c>
      <c r="I378" s="55" t="n">
        <f aca="false">'3. Raw Leads'!S378</f>
        <v>95</v>
      </c>
      <c r="J378" s="49" t="n">
        <f aca="false">'3. Raw Leads'!T378</f>
        <v>0</v>
      </c>
      <c r="K378" s="49" t="n">
        <f aca="false">'3. Raw Leads'!U378</f>
        <v>2</v>
      </c>
      <c r="L378" s="49" t="str">
        <f aca="false">'3. Raw Leads'!V378</f>
        <v>Read no reply</v>
      </c>
      <c r="M378" s="49" t="n">
        <f aca="false">'3. Raw Leads'!W378</f>
        <v>2</v>
      </c>
      <c r="N378" s="49" t="str">
        <f aca="false">'3. Raw Leads'!X378</f>
        <v>Not picked up</v>
      </c>
      <c r="O378" s="49" t="str">
        <f aca="false">'3. Raw Leads'!N378</f>
        <v>Within 1 month</v>
      </c>
      <c r="P378" s="49" t="n">
        <f aca="false">IFERROR(VLOOKUP(F378,'10. Lookups'!$A$3:$B$9,2,FALSE()),5)</f>
        <v>8</v>
      </c>
      <c r="Q378" s="49" t="n">
        <f aca="false">IFERROR(VLOOKUP(D378,'10. Lookups'!$D$3:$E$12,2,FALSE()),3)</f>
        <v>15</v>
      </c>
      <c r="R378" s="49" t="n">
        <f aca="false">IFERROR(VLOOKUP(E378,'10. Lookups'!$G$3:$H$8,2,FALSE()),5)</f>
        <v>15</v>
      </c>
      <c r="S378" s="49" t="n">
        <f aca="false">IFERROR(VLOOKUP(H378,'10. Lookups'!$J$3:$K$6,2,FALSE()),1)+IF(I378&gt;=75,5,IF(I378&gt;=50,3,IF(I378&gt;=25,2,IF(I378&gt;0,1,0))))+MIN(4,J378*2)</f>
        <v>7</v>
      </c>
      <c r="T378" s="49" t="n">
        <f aca="false">IF(K378&lt;=1,5,IF(K378&lt;=3,4,IF(K378&lt;=7,2,IF(K378&lt;=14,1,0))))+IFERROR(VLOOKUP(L378,'10. Lookups'!$M$3:$N$6,2,FALSE()),1)</f>
        <v>7</v>
      </c>
      <c r="U378" s="49" t="n">
        <f aca="false">IFERROR(VLOOKUP(N378,'10. Lookups'!$P$3:$Q$11,2,FALSE()),3)</f>
        <v>3</v>
      </c>
      <c r="V378" s="49" t="n">
        <f aca="false">IFERROR(VLOOKUP(O378,'10. Lookups'!$S$3:$T$7,2,FALSE()),2)</f>
        <v>5</v>
      </c>
      <c r="W378" s="49" t="n">
        <f aca="false">MIN(100,P378+Q378+R378+S378+T378+U378+V378)</f>
        <v>60</v>
      </c>
      <c r="X378" s="56" t="n">
        <f aca="false">W378</f>
        <v>60</v>
      </c>
      <c r="Y378" s="49" t="str">
        <f aca="false">IF(X378&gt;=75,"Hot",IF(X378&gt;=50,"Warm","Cold"))</f>
        <v>Warm</v>
      </c>
      <c r="Z378" s="49" t="str">
        <f aca="false">IF(Y378="Hot","Call within 5 min · senior agent · site-visit slot",IF(Y378="Warm","Call within 24h · WhatsApp drip · price sheet","Retargeting audience · email nurture · skip dial"))</f>
        <v>Call within 24h · WhatsApp drip · price sheet</v>
      </c>
    </row>
    <row r="379" customFormat="false" ht="15" hidden="false" customHeight="true" outlineLevel="0" collapsed="false">
      <c r="A379" s="52" t="str">
        <f aca="false">'3. Raw Leads'!A379</f>
        <v>L0378</v>
      </c>
      <c r="B379" s="52" t="str">
        <f aca="false">'3. Raw Leads'!C379</f>
        <v>Tanzila Reza</v>
      </c>
      <c r="C379" s="52" t="str">
        <f aca="false">'3. Raw Leads'!D379</f>
        <v>01961562624</v>
      </c>
      <c r="D379" s="52" t="str">
        <f aca="false">'3. Raw Leads'!I379</f>
        <v>Mirpur DOHS</v>
      </c>
      <c r="E379" s="52" t="str">
        <f aca="false">'3. Raw Leads'!J379</f>
        <v>Mirpur DOHS Premier</v>
      </c>
      <c r="F379" s="52" t="str">
        <f aca="false">'3. Raw Leads'!K379</f>
        <v>Under 60L</v>
      </c>
      <c r="G379" s="54" t="n">
        <f aca="false">'3. Raw Leads'!L379</f>
        <v>4499999</v>
      </c>
      <c r="H379" s="52" t="str">
        <f aca="false">'3. Raw Leads'!R379</f>
        <v>Partial (50–75%)</v>
      </c>
      <c r="I379" s="57" t="n">
        <f aca="false">'3. Raw Leads'!S379</f>
        <v>50</v>
      </c>
      <c r="J379" s="52" t="n">
        <f aca="false">'3. Raw Leads'!T379</f>
        <v>1</v>
      </c>
      <c r="K379" s="52" t="n">
        <f aca="false">'3. Raw Leads'!U379</f>
        <v>7</v>
      </c>
      <c r="L379" s="52" t="str">
        <f aca="false">'3. Raw Leads'!V379</f>
        <v>No</v>
      </c>
      <c r="M379" s="52" t="n">
        <f aca="false">'3. Raw Leads'!W379</f>
        <v>1</v>
      </c>
      <c r="N379" s="52" t="str">
        <f aca="false">'3. Raw Leads'!X379</f>
        <v>Interested – evaluating</v>
      </c>
      <c r="O379" s="52" t="str">
        <f aca="false">'3. Raw Leads'!N379</f>
        <v>1–3 months</v>
      </c>
      <c r="P379" s="52" t="n">
        <f aca="false">IFERROR(VLOOKUP(F379,'10. Lookups'!$A$3:$B$9,2,FALSE()),5)</f>
        <v>8</v>
      </c>
      <c r="Q379" s="52" t="n">
        <f aca="false">IFERROR(VLOOKUP(D379,'10. Lookups'!$D$3:$E$12,2,FALSE()),3)</f>
        <v>15</v>
      </c>
      <c r="R379" s="52" t="n">
        <f aca="false">IFERROR(VLOOKUP(E379,'10. Lookups'!$G$3:$H$8,2,FALSE()),5)</f>
        <v>15</v>
      </c>
      <c r="S379" s="52" t="n">
        <f aca="false">IFERROR(VLOOKUP(H379,'10. Lookups'!$J$3:$K$6,2,FALSE()),1)+IF(I379&gt;=75,5,IF(I379&gt;=50,3,IF(I379&gt;=25,2,IF(I379&gt;0,1,0))))+MIN(4,J379*2)</f>
        <v>7</v>
      </c>
      <c r="T379" s="52" t="n">
        <f aca="false">IF(K379&lt;=1,5,IF(K379&lt;=3,4,IF(K379&lt;=7,2,IF(K379&lt;=14,1,0))))+IFERROR(VLOOKUP(L379,'10. Lookups'!$M$3:$N$6,2,FALSE()),1)</f>
        <v>3</v>
      </c>
      <c r="U379" s="52" t="n">
        <f aca="false">IFERROR(VLOOKUP(N379,'10. Lookups'!$P$3:$Q$11,2,FALSE()),3)</f>
        <v>10</v>
      </c>
      <c r="V379" s="52" t="n">
        <f aca="false">IFERROR(VLOOKUP(O379,'10. Lookups'!$S$3:$T$7,2,FALSE()),2)</f>
        <v>4</v>
      </c>
      <c r="W379" s="52" t="n">
        <f aca="false">MIN(100,P379+Q379+R379+S379+T379+U379+V379)</f>
        <v>62</v>
      </c>
      <c r="X379" s="58" t="n">
        <f aca="false">W379</f>
        <v>62</v>
      </c>
      <c r="Y379" s="52" t="str">
        <f aca="false">IF(X379&gt;=75,"Hot",IF(X379&gt;=50,"Warm","Cold"))</f>
        <v>Warm</v>
      </c>
      <c r="Z379" s="52" t="str">
        <f aca="false">IF(Y379="Hot","Call within 5 min · senior agent · site-visit slot",IF(Y379="Warm","Call within 24h · WhatsApp drip · price sheet","Retargeting audience · email nurture · skip dial"))</f>
        <v>Call within 24h · WhatsApp drip · price sheet</v>
      </c>
    </row>
    <row r="380" customFormat="false" ht="15" hidden="false" customHeight="true" outlineLevel="0" collapsed="false">
      <c r="A380" s="49" t="str">
        <f aca="false">'3. Raw Leads'!A380</f>
        <v>L0379</v>
      </c>
      <c r="B380" s="49" t="str">
        <f aca="false">'3. Raw Leads'!C380</f>
        <v>Arif Akhtar</v>
      </c>
      <c r="C380" s="49" t="str">
        <f aca="false">'3. Raw Leads'!D380</f>
        <v>01604641978</v>
      </c>
      <c r="D380" s="49" t="str">
        <f aca="false">'3. Raw Leads'!I380</f>
        <v>Bashundhara R/A</v>
      </c>
      <c r="E380" s="49" t="str">
        <f aca="false">'3. Raw Leads'!J380</f>
        <v>Uttara Greenview</v>
      </c>
      <c r="F380" s="49" t="str">
        <f aca="false">'3. Raw Leads'!K380</f>
        <v>80L–1Cr</v>
      </c>
      <c r="G380" s="51" t="n">
        <f aca="false">'3. Raw Leads'!L380</f>
        <v>8999999</v>
      </c>
      <c r="H380" s="49" t="str">
        <f aca="false">'3. Raw Leads'!R380</f>
        <v>Full (all fields)</v>
      </c>
      <c r="I380" s="55" t="n">
        <f aca="false">'3. Raw Leads'!S380</f>
        <v>0</v>
      </c>
      <c r="J380" s="49" t="n">
        <f aca="false">'3. Raw Leads'!T380</f>
        <v>0</v>
      </c>
      <c r="K380" s="49" t="n">
        <f aca="false">'3. Raw Leads'!U380</f>
        <v>3</v>
      </c>
      <c r="L380" s="49" t="str">
        <f aca="false">'3. Raw Leads'!V380</f>
        <v>Yes</v>
      </c>
      <c r="M380" s="49" t="n">
        <f aca="false">'3. Raw Leads'!W380</f>
        <v>3</v>
      </c>
      <c r="N380" s="49" t="str">
        <f aca="false">'3. Raw Leads'!X380</f>
        <v>Not picked up</v>
      </c>
      <c r="O380" s="49" t="str">
        <f aca="false">'3. Raw Leads'!N380</f>
        <v>3–6 months</v>
      </c>
      <c r="P380" s="49" t="n">
        <f aca="false">IFERROR(VLOOKUP(F380,'10. Lookups'!$A$3:$B$9,2,FALSE()),5)</f>
        <v>22</v>
      </c>
      <c r="Q380" s="49" t="n">
        <f aca="false">IFERROR(VLOOKUP(D380,'10. Lookups'!$D$3:$E$12,2,FALSE()),3)</f>
        <v>15</v>
      </c>
      <c r="R380" s="49" t="n">
        <f aca="false">IFERROR(VLOOKUP(E380,'10. Lookups'!$G$3:$H$8,2,FALSE()),5)</f>
        <v>15</v>
      </c>
      <c r="S380" s="49" t="n">
        <f aca="false">IFERROR(VLOOKUP(H380,'10. Lookups'!$J$3:$K$6,2,FALSE()),1)+IF(I380&gt;=75,5,IF(I380&gt;=50,3,IF(I380&gt;=25,2,IF(I380&gt;0,1,0))))+MIN(4,J380*2)</f>
        <v>6</v>
      </c>
      <c r="T380" s="49" t="n">
        <f aca="false">IF(K380&lt;=1,5,IF(K380&lt;=3,4,IF(K380&lt;=7,2,IF(K380&lt;=14,1,0))))+IFERROR(VLOOKUP(L380,'10. Lookups'!$M$3:$N$6,2,FALSE()),1)</f>
        <v>9</v>
      </c>
      <c r="U380" s="49" t="n">
        <f aca="false">IFERROR(VLOOKUP(N380,'10. Lookups'!$P$3:$Q$11,2,FALSE()),3)</f>
        <v>3</v>
      </c>
      <c r="V380" s="49" t="n">
        <f aca="false">IFERROR(VLOOKUP(O380,'10. Lookups'!$S$3:$T$7,2,FALSE()),2)</f>
        <v>3</v>
      </c>
      <c r="W380" s="49" t="n">
        <f aca="false">MIN(100,P380+Q380+R380+S380+T380+U380+V380)</f>
        <v>73</v>
      </c>
      <c r="X380" s="56" t="n">
        <f aca="false">W380</f>
        <v>73</v>
      </c>
      <c r="Y380" s="49" t="str">
        <f aca="false">IF(X380&gt;=75,"Hot",IF(X380&gt;=50,"Warm","Cold"))</f>
        <v>Warm</v>
      </c>
      <c r="Z380" s="49" t="str">
        <f aca="false">IF(Y380="Hot","Call within 5 min · senior agent · site-visit slot",IF(Y380="Warm","Call within 24h · WhatsApp drip · price sheet","Retargeting audience · email nurture · skip dial"))</f>
        <v>Call within 24h · WhatsApp drip · price sheet</v>
      </c>
    </row>
    <row r="381" customFormat="false" ht="15" hidden="false" customHeight="true" outlineLevel="0" collapsed="false">
      <c r="A381" s="52" t="str">
        <f aca="false">'3. Raw Leads'!A381</f>
        <v>L0380</v>
      </c>
      <c r="B381" s="52" t="str">
        <f aca="false">'3. Raw Leads'!C381</f>
        <v>Nazmul Mollah</v>
      </c>
      <c r="C381" s="52" t="str">
        <f aca="false">'3. Raw Leads'!D381</f>
        <v>01909546540</v>
      </c>
      <c r="D381" s="52" t="str">
        <f aca="false">'3. Raw Leads'!I381</f>
        <v>Bashundhara R/A</v>
      </c>
      <c r="E381" s="52" t="str">
        <f aca="false">'3. Raw Leads'!J381</f>
        <v>Mirpur DOHS Premier</v>
      </c>
      <c r="F381" s="52" t="str">
        <f aca="false">'3. Raw Leads'!K381</f>
        <v>60L–80L</v>
      </c>
      <c r="G381" s="54" t="n">
        <f aca="false">'3. Raw Leads'!L381</f>
        <v>6999999</v>
      </c>
      <c r="H381" s="52" t="str">
        <f aca="false">'3. Raw Leads'!R381</f>
        <v>Most (≥75%)</v>
      </c>
      <c r="I381" s="57" t="n">
        <f aca="false">'3. Raw Leads'!S381</f>
        <v>50</v>
      </c>
      <c r="J381" s="52" t="n">
        <f aca="false">'3. Raw Leads'!T381</f>
        <v>2</v>
      </c>
      <c r="K381" s="52" t="n">
        <f aca="false">'3. Raw Leads'!U381</f>
        <v>1</v>
      </c>
      <c r="L381" s="52" t="str">
        <f aca="false">'3. Raw Leads'!V381</f>
        <v>Read no reply</v>
      </c>
      <c r="M381" s="52" t="n">
        <f aca="false">'3. Raw Leads'!W381</f>
        <v>1</v>
      </c>
      <c r="N381" s="52" t="str">
        <f aca="false">'3. Raw Leads'!X381</f>
        <v>Not interested</v>
      </c>
      <c r="O381" s="52" t="str">
        <f aca="false">'3. Raw Leads'!N381</f>
        <v>Within 1 month</v>
      </c>
      <c r="P381" s="52" t="n">
        <f aca="false">IFERROR(VLOOKUP(F381,'10. Lookups'!$A$3:$B$9,2,FALSE()),5)</f>
        <v>18</v>
      </c>
      <c r="Q381" s="52" t="n">
        <f aca="false">IFERROR(VLOOKUP(D381,'10. Lookups'!$D$3:$E$12,2,FALSE()),3)</f>
        <v>15</v>
      </c>
      <c r="R381" s="52" t="n">
        <f aca="false">IFERROR(VLOOKUP(E381,'10. Lookups'!$G$3:$H$8,2,FALSE()),5)</f>
        <v>15</v>
      </c>
      <c r="S381" s="52" t="n">
        <f aca="false">IFERROR(VLOOKUP(H381,'10. Lookups'!$J$3:$K$6,2,FALSE()),1)+IF(I381&gt;=75,5,IF(I381&gt;=50,3,IF(I381&gt;=25,2,IF(I381&gt;0,1,0))))+MIN(4,J381*2)</f>
        <v>11</v>
      </c>
      <c r="T381" s="52" t="n">
        <f aca="false">IF(K381&lt;=1,5,IF(K381&lt;=3,4,IF(K381&lt;=7,2,IF(K381&lt;=14,1,0))))+IFERROR(VLOOKUP(L381,'10. Lookups'!$M$3:$N$6,2,FALSE()),1)</f>
        <v>8</v>
      </c>
      <c r="U381" s="52" t="n">
        <f aca="false">IFERROR(VLOOKUP(N381,'10. Lookups'!$P$3:$Q$11,2,FALSE()),3)</f>
        <v>1</v>
      </c>
      <c r="V381" s="52" t="n">
        <f aca="false">IFERROR(VLOOKUP(O381,'10. Lookups'!$S$3:$T$7,2,FALSE()),2)</f>
        <v>5</v>
      </c>
      <c r="W381" s="52" t="n">
        <f aca="false">MIN(100,P381+Q381+R381+S381+T381+U381+V381)</f>
        <v>73</v>
      </c>
      <c r="X381" s="58" t="n">
        <f aca="false">W381</f>
        <v>73</v>
      </c>
      <c r="Y381" s="52" t="str">
        <f aca="false">IF(X381&gt;=75,"Hot",IF(X381&gt;=50,"Warm","Cold"))</f>
        <v>Warm</v>
      </c>
      <c r="Z381" s="52" t="str">
        <f aca="false">IF(Y381="Hot","Call within 5 min · senior agent · site-visit slot",IF(Y381="Warm","Call within 24h · WhatsApp drip · price sheet","Retargeting audience · email nurture · skip dial"))</f>
        <v>Call within 24h · WhatsApp drip · price sheet</v>
      </c>
    </row>
    <row r="382" customFormat="false" ht="15" hidden="false" customHeight="true" outlineLevel="0" collapsed="false">
      <c r="A382" s="49" t="str">
        <f aca="false">'3. Raw Leads'!A382</f>
        <v>L0381</v>
      </c>
      <c r="B382" s="49" t="str">
        <f aca="false">'3. Raw Leads'!C382</f>
        <v>Rakib Talukder</v>
      </c>
      <c r="C382" s="49" t="str">
        <f aca="false">'3. Raw Leads'!D382</f>
        <v>01589701550</v>
      </c>
      <c r="D382" s="49" t="str">
        <f aca="false">'3. Raw Leads'!I382</f>
        <v>Aftab Nagar</v>
      </c>
      <c r="E382" s="49" t="str">
        <f aca="false">'3. Raw Leads'!J382</f>
        <v>Uttara Greenview</v>
      </c>
      <c r="F382" s="49" t="str">
        <f aca="false">'3. Raw Leads'!K382</f>
        <v>1Cr–1.25Cr</v>
      </c>
      <c r="G382" s="51" t="n">
        <f aca="false">'3. Raw Leads'!L382</f>
        <v>11249999</v>
      </c>
      <c r="H382" s="49" t="str">
        <f aca="false">'3. Raw Leads'!R382</f>
        <v>Most (≥75%)</v>
      </c>
      <c r="I382" s="55" t="n">
        <f aca="false">'3. Raw Leads'!S382</f>
        <v>25</v>
      </c>
      <c r="J382" s="49" t="n">
        <f aca="false">'3. Raw Leads'!T382</f>
        <v>0</v>
      </c>
      <c r="K382" s="49" t="n">
        <f aca="false">'3. Raw Leads'!U382</f>
        <v>30</v>
      </c>
      <c r="L382" s="49" t="str">
        <f aca="false">'3. Raw Leads'!V382</f>
        <v>No</v>
      </c>
      <c r="M382" s="49" t="n">
        <f aca="false">'3. Raw Leads'!W382</f>
        <v>1</v>
      </c>
      <c r="N382" s="49" t="str">
        <f aca="false">'3. Raw Leads'!X382</f>
        <v>Not interested</v>
      </c>
      <c r="O382" s="49" t="str">
        <f aca="false">'3. Raw Leads'!N382</f>
        <v>Just exploring</v>
      </c>
      <c r="P382" s="49" t="n">
        <f aca="false">IFERROR(VLOOKUP(F382,'10. Lookups'!$A$3:$B$9,2,FALSE()),5)</f>
        <v>25</v>
      </c>
      <c r="Q382" s="49" t="n">
        <f aca="false">IFERROR(VLOOKUP(D382,'10. Lookups'!$D$3:$E$12,2,FALSE()),3)</f>
        <v>15</v>
      </c>
      <c r="R382" s="49" t="n">
        <f aca="false">IFERROR(VLOOKUP(E382,'10. Lookups'!$G$3:$H$8,2,FALSE()),5)</f>
        <v>15</v>
      </c>
      <c r="S382" s="49" t="n">
        <f aca="false">IFERROR(VLOOKUP(H382,'10. Lookups'!$J$3:$K$6,2,FALSE()),1)+IF(I382&gt;=75,5,IF(I382&gt;=50,3,IF(I382&gt;=25,2,IF(I382&gt;0,1,0))))+MIN(4,J382*2)</f>
        <v>6</v>
      </c>
      <c r="T382" s="49" t="n">
        <f aca="false">IF(K382&lt;=1,5,IF(K382&lt;=3,4,IF(K382&lt;=7,2,IF(K382&lt;=14,1,0))))+IFERROR(VLOOKUP(L382,'10. Lookups'!$M$3:$N$6,2,FALSE()),1)</f>
        <v>1</v>
      </c>
      <c r="U382" s="49" t="n">
        <f aca="false">IFERROR(VLOOKUP(N382,'10. Lookups'!$P$3:$Q$11,2,FALSE()),3)</f>
        <v>1</v>
      </c>
      <c r="V382" s="49" t="n">
        <f aca="false">IFERROR(VLOOKUP(O382,'10. Lookups'!$S$3:$T$7,2,FALSE()),2)</f>
        <v>1</v>
      </c>
      <c r="W382" s="49" t="n">
        <f aca="false">MIN(100,P382+Q382+R382+S382+T382+U382+V382)</f>
        <v>64</v>
      </c>
      <c r="X382" s="56" t="n">
        <f aca="false">W382</f>
        <v>64</v>
      </c>
      <c r="Y382" s="49" t="str">
        <f aca="false">IF(X382&gt;=75,"Hot",IF(X382&gt;=50,"Warm","Cold"))</f>
        <v>Warm</v>
      </c>
      <c r="Z382" s="49" t="str">
        <f aca="false">IF(Y382="Hot","Call within 5 min · senior agent · site-visit slot",IF(Y382="Warm","Call within 24h · WhatsApp drip · price sheet","Retargeting audience · email nurture · skip dial"))</f>
        <v>Call within 24h · WhatsApp drip · price sheet</v>
      </c>
    </row>
    <row r="383" customFormat="false" ht="15" hidden="false" customHeight="true" outlineLevel="0" collapsed="false">
      <c r="A383" s="52" t="str">
        <f aca="false">'3. Raw Leads'!A383</f>
        <v>L0382</v>
      </c>
      <c r="B383" s="52" t="str">
        <f aca="false">'3. Raw Leads'!C383</f>
        <v>Tausif Khan</v>
      </c>
      <c r="C383" s="52" t="str">
        <f aca="false">'3. Raw Leads'!D383</f>
        <v>01430597364</v>
      </c>
      <c r="D383" s="52" t="str">
        <f aca="false">'3. Raw Leads'!I383</f>
        <v>Mirpur DOHS</v>
      </c>
      <c r="E383" s="52" t="str">
        <f aca="false">'3. Raw Leads'!J383</f>
        <v>Skyline Heights – Bashundhara</v>
      </c>
      <c r="F383" s="52" t="str">
        <f aca="false">'3. Raw Leads'!K383</f>
        <v>Not disclosed</v>
      </c>
      <c r="G383" s="54" t="n">
        <f aca="false">'3. Raw Leads'!L383</f>
        <v>0</v>
      </c>
      <c r="H383" s="52" t="str">
        <f aca="false">'3. Raw Leads'!R383</f>
        <v>Minimal (&lt;50%)</v>
      </c>
      <c r="I383" s="57" t="n">
        <f aca="false">'3. Raw Leads'!S383</f>
        <v>95</v>
      </c>
      <c r="J383" s="52" t="n">
        <f aca="false">'3. Raw Leads'!T383</f>
        <v>0</v>
      </c>
      <c r="K383" s="52" t="n">
        <f aca="false">'3. Raw Leads'!U383</f>
        <v>0</v>
      </c>
      <c r="L383" s="52" t="str">
        <f aca="false">'3. Raw Leads'!V383</f>
        <v>Yes</v>
      </c>
      <c r="M383" s="52" t="n">
        <f aca="false">'3. Raw Leads'!W383</f>
        <v>1</v>
      </c>
      <c r="N383" s="52" t="str">
        <f aca="false">'3. Raw Leads'!X383</f>
        <v>Interested – evaluating</v>
      </c>
      <c r="O383" s="52" t="str">
        <f aca="false">'3. Raw Leads'!N383</f>
        <v>3–6 months</v>
      </c>
      <c r="P383" s="52" t="n">
        <f aca="false">IFERROR(VLOOKUP(F383,'10. Lookups'!$A$3:$B$9,2,FALSE()),5)</f>
        <v>5</v>
      </c>
      <c r="Q383" s="52" t="n">
        <f aca="false">IFERROR(VLOOKUP(D383,'10. Lookups'!$D$3:$E$12,2,FALSE()),3)</f>
        <v>15</v>
      </c>
      <c r="R383" s="52" t="n">
        <f aca="false">IFERROR(VLOOKUP(E383,'10. Lookups'!$G$3:$H$8,2,FALSE()),5)</f>
        <v>15</v>
      </c>
      <c r="S383" s="52" t="n">
        <f aca="false">IFERROR(VLOOKUP(H383,'10. Lookups'!$J$3:$K$6,2,FALSE()),1)+IF(I383&gt;=75,5,IF(I383&gt;=50,3,IF(I383&gt;=25,2,IF(I383&gt;0,1,0))))+MIN(4,J383*2)</f>
        <v>6</v>
      </c>
      <c r="T383" s="52" t="n">
        <f aca="false">IF(K383&lt;=1,5,IF(K383&lt;=3,4,IF(K383&lt;=7,2,IF(K383&lt;=14,1,0))))+IFERROR(VLOOKUP(L383,'10. Lookups'!$M$3:$N$6,2,FALSE()),1)</f>
        <v>10</v>
      </c>
      <c r="U383" s="52" t="n">
        <f aca="false">IFERROR(VLOOKUP(N383,'10. Lookups'!$P$3:$Q$11,2,FALSE()),3)</f>
        <v>10</v>
      </c>
      <c r="V383" s="52" t="n">
        <f aca="false">IFERROR(VLOOKUP(O383,'10. Lookups'!$S$3:$T$7,2,FALSE()),2)</f>
        <v>3</v>
      </c>
      <c r="W383" s="52" t="n">
        <f aca="false">MIN(100,P383+Q383+R383+S383+T383+U383+V383)</f>
        <v>64</v>
      </c>
      <c r="X383" s="58" t="n">
        <f aca="false">W383</f>
        <v>64</v>
      </c>
      <c r="Y383" s="52" t="str">
        <f aca="false">IF(X383&gt;=75,"Hot",IF(X383&gt;=50,"Warm","Cold"))</f>
        <v>Warm</v>
      </c>
      <c r="Z383" s="52" t="str">
        <f aca="false">IF(Y383="Hot","Call within 5 min · senior agent · site-visit slot",IF(Y383="Warm","Call within 24h · WhatsApp drip · price sheet","Retargeting audience · email nurture · skip dial"))</f>
        <v>Call within 24h · WhatsApp drip · price sheet</v>
      </c>
    </row>
    <row r="384" customFormat="false" ht="15" hidden="false" customHeight="true" outlineLevel="0" collapsed="false">
      <c r="A384" s="49" t="str">
        <f aca="false">'3. Raw Leads'!A384</f>
        <v>L0383</v>
      </c>
      <c r="B384" s="49" t="str">
        <f aca="false">'3. Raw Leads'!C384</f>
        <v>Fahim Hossain</v>
      </c>
      <c r="C384" s="49" t="str">
        <f aca="false">'3. Raw Leads'!D384</f>
        <v>01479695867</v>
      </c>
      <c r="D384" s="49" t="str">
        <f aca="false">'3. Raw Leads'!I384</f>
        <v>Uttara</v>
      </c>
      <c r="E384" s="49" t="str">
        <f aca="false">'3. Raw Leads'!J384</f>
        <v>Uttara Greenview</v>
      </c>
      <c r="F384" s="49" t="str">
        <f aca="false">'3. Raw Leads'!K384</f>
        <v>Above 1.5Cr</v>
      </c>
      <c r="G384" s="51" t="n">
        <f aca="false">'3. Raw Leads'!L384</f>
        <v>20000000</v>
      </c>
      <c r="H384" s="49" t="str">
        <f aca="false">'3. Raw Leads'!R384</f>
        <v>Minimal (&lt;50%)</v>
      </c>
      <c r="I384" s="55" t="n">
        <f aca="false">'3. Raw Leads'!S384</f>
        <v>0</v>
      </c>
      <c r="J384" s="49" t="n">
        <f aca="false">'3. Raw Leads'!T384</f>
        <v>0</v>
      </c>
      <c r="K384" s="49" t="n">
        <f aca="false">'3. Raw Leads'!U384</f>
        <v>0</v>
      </c>
      <c r="L384" s="49" t="str">
        <f aca="false">'3. Raw Leads'!V384</f>
        <v>Read no reply</v>
      </c>
      <c r="M384" s="49" t="n">
        <f aca="false">'3. Raw Leads'!W384</f>
        <v>1</v>
      </c>
      <c r="N384" s="49" t="str">
        <f aca="false">'3. Raw Leads'!X384</f>
        <v>Interested – evaluating</v>
      </c>
      <c r="O384" s="49" t="str">
        <f aca="false">'3. Raw Leads'!N384</f>
        <v>Within 1 month</v>
      </c>
      <c r="P384" s="49" t="n">
        <f aca="false">IFERROR(VLOOKUP(F384,'10. Lookups'!$A$3:$B$9,2,FALSE()),5)</f>
        <v>15</v>
      </c>
      <c r="Q384" s="49" t="n">
        <f aca="false">IFERROR(VLOOKUP(D384,'10. Lookups'!$D$3:$E$12,2,FALSE()),3)</f>
        <v>15</v>
      </c>
      <c r="R384" s="49" t="n">
        <f aca="false">IFERROR(VLOOKUP(E384,'10. Lookups'!$G$3:$H$8,2,FALSE()),5)</f>
        <v>15</v>
      </c>
      <c r="S384" s="49" t="n">
        <f aca="false">IFERROR(VLOOKUP(H384,'10. Lookups'!$J$3:$K$6,2,FALSE()),1)+IF(I384&gt;=75,5,IF(I384&gt;=50,3,IF(I384&gt;=25,2,IF(I384&gt;0,1,0))))+MIN(4,J384*2)</f>
        <v>1</v>
      </c>
      <c r="T384" s="49" t="n">
        <f aca="false">IF(K384&lt;=1,5,IF(K384&lt;=3,4,IF(K384&lt;=7,2,IF(K384&lt;=14,1,0))))+IFERROR(VLOOKUP(L384,'10. Lookups'!$M$3:$N$6,2,FALSE()),1)</f>
        <v>8</v>
      </c>
      <c r="U384" s="49" t="n">
        <f aca="false">IFERROR(VLOOKUP(N384,'10. Lookups'!$P$3:$Q$11,2,FALSE()),3)</f>
        <v>10</v>
      </c>
      <c r="V384" s="49" t="n">
        <f aca="false">IFERROR(VLOOKUP(O384,'10. Lookups'!$S$3:$T$7,2,FALSE()),2)</f>
        <v>5</v>
      </c>
      <c r="W384" s="49" t="n">
        <f aca="false">MIN(100,P384+Q384+R384+S384+T384+U384+V384)</f>
        <v>69</v>
      </c>
      <c r="X384" s="56" t="n">
        <f aca="false">W384</f>
        <v>69</v>
      </c>
      <c r="Y384" s="49" t="str">
        <f aca="false">IF(X384&gt;=75,"Hot",IF(X384&gt;=50,"Warm","Cold"))</f>
        <v>Warm</v>
      </c>
      <c r="Z384" s="49" t="str">
        <f aca="false">IF(Y384="Hot","Call within 5 min · senior agent · site-visit slot",IF(Y384="Warm","Call within 24h · WhatsApp drip · price sheet","Retargeting audience · email nurture · skip dial"))</f>
        <v>Call within 24h · WhatsApp drip · price sheet</v>
      </c>
    </row>
    <row r="385" customFormat="false" ht="15" hidden="false" customHeight="true" outlineLevel="0" collapsed="false">
      <c r="A385" s="52" t="str">
        <f aca="false">'3. Raw Leads'!A385</f>
        <v>L0384</v>
      </c>
      <c r="B385" s="52" t="str">
        <f aca="false">'3. Raw Leads'!C385</f>
        <v>Mizan Talukder</v>
      </c>
      <c r="C385" s="52" t="str">
        <f aca="false">'3. Raw Leads'!D385</f>
        <v>01570299295</v>
      </c>
      <c r="D385" s="52" t="str">
        <f aca="false">'3. Raw Leads'!I385</f>
        <v>Bashundhara R/A</v>
      </c>
      <c r="E385" s="52" t="str">
        <f aca="false">'3. Raw Leads'!J385</f>
        <v>Mirpur DOHS Premier</v>
      </c>
      <c r="F385" s="52" t="str">
        <f aca="false">'3. Raw Leads'!K385</f>
        <v>1.25Cr–1.5Cr</v>
      </c>
      <c r="G385" s="54" t="n">
        <f aca="false">'3. Raw Leads'!L385</f>
        <v>13750000</v>
      </c>
      <c r="H385" s="52" t="str">
        <f aca="false">'3. Raw Leads'!R385</f>
        <v>Most (≥75%)</v>
      </c>
      <c r="I385" s="57" t="n">
        <f aca="false">'3. Raw Leads'!S385</f>
        <v>100</v>
      </c>
      <c r="J385" s="52" t="n">
        <f aca="false">'3. Raw Leads'!T385</f>
        <v>0</v>
      </c>
      <c r="K385" s="52" t="n">
        <f aca="false">'3. Raw Leads'!U385</f>
        <v>3</v>
      </c>
      <c r="L385" s="52" t="str">
        <f aca="false">'3. Raw Leads'!V385</f>
        <v>No</v>
      </c>
      <c r="M385" s="52" t="n">
        <f aca="false">'3. Raw Leads'!W385</f>
        <v>1</v>
      </c>
      <c r="N385" s="52" t="str">
        <f aca="false">'3. Raw Leads'!X385</f>
        <v>Wrong number</v>
      </c>
      <c r="O385" s="52" t="str">
        <f aca="false">'3. Raw Leads'!N385</f>
        <v>3–6 months</v>
      </c>
      <c r="P385" s="52" t="n">
        <f aca="false">IFERROR(VLOOKUP(F385,'10. Lookups'!$A$3:$B$9,2,FALSE()),5)</f>
        <v>23</v>
      </c>
      <c r="Q385" s="52" t="n">
        <f aca="false">IFERROR(VLOOKUP(D385,'10. Lookups'!$D$3:$E$12,2,FALSE()),3)</f>
        <v>15</v>
      </c>
      <c r="R385" s="52" t="n">
        <f aca="false">IFERROR(VLOOKUP(E385,'10. Lookups'!$G$3:$H$8,2,FALSE()),5)</f>
        <v>15</v>
      </c>
      <c r="S385" s="52" t="n">
        <f aca="false">IFERROR(VLOOKUP(H385,'10. Lookups'!$J$3:$K$6,2,FALSE()),1)+IF(I385&gt;=75,5,IF(I385&gt;=50,3,IF(I385&gt;=25,2,IF(I385&gt;0,1,0))))+MIN(4,J385*2)</f>
        <v>9</v>
      </c>
      <c r="T385" s="52" t="n">
        <f aca="false">IF(K385&lt;=1,5,IF(K385&lt;=3,4,IF(K385&lt;=7,2,IF(K385&lt;=14,1,0))))+IFERROR(VLOOKUP(L385,'10. Lookups'!$M$3:$N$6,2,FALSE()),1)</f>
        <v>5</v>
      </c>
      <c r="U385" s="52" t="n">
        <f aca="false">IFERROR(VLOOKUP(N385,'10. Lookups'!$P$3:$Q$11,2,FALSE()),3)</f>
        <v>0</v>
      </c>
      <c r="V385" s="52" t="n">
        <f aca="false">IFERROR(VLOOKUP(O385,'10. Lookups'!$S$3:$T$7,2,FALSE()),2)</f>
        <v>3</v>
      </c>
      <c r="W385" s="52" t="n">
        <f aca="false">MIN(100,P385+Q385+R385+S385+T385+U385+V385)</f>
        <v>70</v>
      </c>
      <c r="X385" s="58" t="n">
        <f aca="false">W385</f>
        <v>70</v>
      </c>
      <c r="Y385" s="52" t="str">
        <f aca="false">IF(X385&gt;=75,"Hot",IF(X385&gt;=50,"Warm","Cold"))</f>
        <v>Warm</v>
      </c>
      <c r="Z385" s="52" t="str">
        <f aca="false">IF(Y385="Hot","Call within 5 min · senior agent · site-visit slot",IF(Y385="Warm","Call within 24h · WhatsApp drip · price sheet","Retargeting audience · email nurture · skip dial"))</f>
        <v>Call within 24h · WhatsApp drip · price sheet</v>
      </c>
    </row>
    <row r="386" customFormat="false" ht="15" hidden="false" customHeight="true" outlineLevel="0" collapsed="false">
      <c r="A386" s="49" t="str">
        <f aca="false">'3. Raw Leads'!A386</f>
        <v>L0385</v>
      </c>
      <c r="B386" s="49" t="str">
        <f aca="false">'3. Raw Leads'!C386</f>
        <v>Rumman Sarkar</v>
      </c>
      <c r="C386" s="49" t="str">
        <f aca="false">'3. Raw Leads'!D386</f>
        <v>01869455158</v>
      </c>
      <c r="D386" s="49" t="str">
        <f aca="false">'3. Raw Leads'!I386</f>
        <v>Uttara</v>
      </c>
      <c r="E386" s="49" t="str">
        <f aca="false">'3. Raw Leads'!J386</f>
        <v>Aftab Garden Residence</v>
      </c>
      <c r="F386" s="49" t="str">
        <f aca="false">'3. Raw Leads'!K386</f>
        <v>80L–1Cr</v>
      </c>
      <c r="G386" s="51" t="n">
        <f aca="false">'3. Raw Leads'!L386</f>
        <v>8999999</v>
      </c>
      <c r="H386" s="49" t="str">
        <f aca="false">'3. Raw Leads'!R386</f>
        <v>Most (≥75%)</v>
      </c>
      <c r="I386" s="55" t="n">
        <f aca="false">'3. Raw Leads'!S386</f>
        <v>0</v>
      </c>
      <c r="J386" s="49" t="n">
        <f aca="false">'3. Raw Leads'!T386</f>
        <v>0</v>
      </c>
      <c r="K386" s="49" t="n">
        <f aca="false">'3. Raw Leads'!U386</f>
        <v>5</v>
      </c>
      <c r="L386" s="49" t="str">
        <f aca="false">'3. Raw Leads'!V386</f>
        <v>No</v>
      </c>
      <c r="M386" s="49" t="n">
        <f aca="false">'3. Raw Leads'!W386</f>
        <v>2</v>
      </c>
      <c r="N386" s="49" t="str">
        <f aca="false">'3. Raw Leads'!X386</f>
        <v>Needs info – follow up</v>
      </c>
      <c r="O386" s="49" t="str">
        <f aca="false">'3. Raw Leads'!N386</f>
        <v>6–12 months</v>
      </c>
      <c r="P386" s="49" t="n">
        <f aca="false">IFERROR(VLOOKUP(F386,'10. Lookups'!$A$3:$B$9,2,FALSE()),5)</f>
        <v>22</v>
      </c>
      <c r="Q386" s="49" t="n">
        <f aca="false">IFERROR(VLOOKUP(D386,'10. Lookups'!$D$3:$E$12,2,FALSE()),3)</f>
        <v>15</v>
      </c>
      <c r="R386" s="49" t="n">
        <f aca="false">IFERROR(VLOOKUP(E386,'10. Lookups'!$G$3:$H$8,2,FALSE()),5)</f>
        <v>15</v>
      </c>
      <c r="S386" s="49" t="n">
        <f aca="false">IFERROR(VLOOKUP(H386,'10. Lookups'!$J$3:$K$6,2,FALSE()),1)+IF(I386&gt;=75,5,IF(I386&gt;=50,3,IF(I386&gt;=25,2,IF(I386&gt;0,1,0))))+MIN(4,J386*2)</f>
        <v>4</v>
      </c>
      <c r="T386" s="49" t="n">
        <f aca="false">IF(K386&lt;=1,5,IF(K386&lt;=3,4,IF(K386&lt;=7,2,IF(K386&lt;=14,1,0))))+IFERROR(VLOOKUP(L386,'10. Lookups'!$M$3:$N$6,2,FALSE()),1)</f>
        <v>3</v>
      </c>
      <c r="U386" s="49" t="n">
        <f aca="false">IFERROR(VLOOKUP(N386,'10. Lookups'!$P$3:$Q$11,2,FALSE()),3)</f>
        <v>7</v>
      </c>
      <c r="V386" s="49" t="n">
        <f aca="false">IFERROR(VLOOKUP(O386,'10. Lookups'!$S$3:$T$7,2,FALSE()),2)</f>
        <v>2</v>
      </c>
      <c r="W386" s="49" t="n">
        <f aca="false">MIN(100,P386+Q386+R386+S386+T386+U386+V386)</f>
        <v>68</v>
      </c>
      <c r="X386" s="56" t="n">
        <f aca="false">W386</f>
        <v>68</v>
      </c>
      <c r="Y386" s="49" t="str">
        <f aca="false">IF(X386&gt;=75,"Hot",IF(X386&gt;=50,"Warm","Cold"))</f>
        <v>Warm</v>
      </c>
      <c r="Z386" s="49" t="str">
        <f aca="false">IF(Y386="Hot","Call within 5 min · senior agent · site-visit slot",IF(Y386="Warm","Call within 24h · WhatsApp drip · price sheet","Retargeting audience · email nurture · skip dial"))</f>
        <v>Call within 24h · WhatsApp drip · price sheet</v>
      </c>
    </row>
    <row r="387" customFormat="false" ht="15" hidden="false" customHeight="true" outlineLevel="0" collapsed="false">
      <c r="A387" s="52" t="str">
        <f aca="false">'3. Raw Leads'!A387</f>
        <v>L0386</v>
      </c>
      <c r="B387" s="52" t="str">
        <f aca="false">'3. Raw Leads'!C387</f>
        <v>Rifa Talukder</v>
      </c>
      <c r="C387" s="52" t="str">
        <f aca="false">'3. Raw Leads'!D387</f>
        <v>01481996059</v>
      </c>
      <c r="D387" s="52" t="str">
        <f aca="false">'3. Raw Leads'!I387</f>
        <v>Aftab Nagar</v>
      </c>
      <c r="E387" s="52" t="str">
        <f aca="false">'3. Raw Leads'!J387</f>
        <v>Skyline Heights – Bashundhara</v>
      </c>
      <c r="F387" s="52" t="str">
        <f aca="false">'3. Raw Leads'!K387</f>
        <v>Above 1.5Cr</v>
      </c>
      <c r="G387" s="54" t="n">
        <f aca="false">'3. Raw Leads'!L387</f>
        <v>20000000</v>
      </c>
      <c r="H387" s="52" t="str">
        <f aca="false">'3. Raw Leads'!R387</f>
        <v>Full (all fields)</v>
      </c>
      <c r="I387" s="57" t="n">
        <f aca="false">'3. Raw Leads'!S387</f>
        <v>50</v>
      </c>
      <c r="J387" s="52" t="n">
        <f aca="false">'3. Raw Leads'!T387</f>
        <v>0</v>
      </c>
      <c r="K387" s="52" t="n">
        <f aca="false">'3. Raw Leads'!U387</f>
        <v>1</v>
      </c>
      <c r="L387" s="52" t="str">
        <f aca="false">'3. Raw Leads'!V387</f>
        <v>Yes</v>
      </c>
      <c r="M387" s="52" t="n">
        <f aca="false">'3. Raw Leads'!W387</f>
        <v>1</v>
      </c>
      <c r="N387" s="52" t="str">
        <f aca="false">'3. Raw Leads'!X387</f>
        <v>Interested – evaluating</v>
      </c>
      <c r="O387" s="52" t="str">
        <f aca="false">'3. Raw Leads'!N387</f>
        <v>Within 1 month</v>
      </c>
      <c r="P387" s="52" t="n">
        <f aca="false">IFERROR(VLOOKUP(F387,'10. Lookups'!$A$3:$B$9,2,FALSE()),5)</f>
        <v>15</v>
      </c>
      <c r="Q387" s="52" t="n">
        <f aca="false">IFERROR(VLOOKUP(D387,'10. Lookups'!$D$3:$E$12,2,FALSE()),3)</f>
        <v>15</v>
      </c>
      <c r="R387" s="52" t="n">
        <f aca="false">IFERROR(VLOOKUP(E387,'10. Lookups'!$G$3:$H$8,2,FALSE()),5)</f>
        <v>15</v>
      </c>
      <c r="S387" s="52" t="n">
        <f aca="false">IFERROR(VLOOKUP(H387,'10. Lookups'!$J$3:$K$6,2,FALSE()),1)+IF(I387&gt;=75,5,IF(I387&gt;=50,3,IF(I387&gt;=25,2,IF(I387&gt;0,1,0))))+MIN(4,J387*2)</f>
        <v>9</v>
      </c>
      <c r="T387" s="52" t="n">
        <f aca="false">IF(K387&lt;=1,5,IF(K387&lt;=3,4,IF(K387&lt;=7,2,IF(K387&lt;=14,1,0))))+IFERROR(VLOOKUP(L387,'10. Lookups'!$M$3:$N$6,2,FALSE()),1)</f>
        <v>10</v>
      </c>
      <c r="U387" s="52" t="n">
        <f aca="false">IFERROR(VLOOKUP(N387,'10. Lookups'!$P$3:$Q$11,2,FALSE()),3)</f>
        <v>10</v>
      </c>
      <c r="V387" s="52" t="n">
        <f aca="false">IFERROR(VLOOKUP(O387,'10. Lookups'!$S$3:$T$7,2,FALSE()),2)</f>
        <v>5</v>
      </c>
      <c r="W387" s="52" t="n">
        <f aca="false">MIN(100,P387+Q387+R387+S387+T387+U387+V387)</f>
        <v>79</v>
      </c>
      <c r="X387" s="58" t="n">
        <f aca="false">W387</f>
        <v>79</v>
      </c>
      <c r="Y387" s="52" t="str">
        <f aca="false">IF(X387&gt;=75,"Hot",IF(X387&gt;=50,"Warm","Cold"))</f>
        <v>Hot</v>
      </c>
      <c r="Z387" s="52" t="str">
        <f aca="false">IF(Y387="Hot","Call within 5 min · senior agent · site-visit slot",IF(Y387="Warm","Call within 24h · WhatsApp drip · price sheet","Retargeting audience · email nurture · skip dial"))</f>
        <v>Call within 5 min · senior agent · site-visit slot</v>
      </c>
    </row>
    <row r="388" customFormat="false" ht="15" hidden="false" customHeight="true" outlineLevel="0" collapsed="false">
      <c r="A388" s="49" t="str">
        <f aca="false">'3. Raw Leads'!A388</f>
        <v>L0387</v>
      </c>
      <c r="B388" s="49" t="str">
        <f aca="false">'3. Raw Leads'!C388</f>
        <v>Tanvir Mollah</v>
      </c>
      <c r="C388" s="49" t="str">
        <f aca="false">'3. Raw Leads'!D388</f>
        <v>01897327819</v>
      </c>
      <c r="D388" s="49" t="str">
        <f aca="false">'3. Raw Leads'!I388</f>
        <v>Bashundhara R/A</v>
      </c>
      <c r="E388" s="49" t="str">
        <f aca="false">'3. Raw Leads'!J388</f>
        <v>Banasree Bay</v>
      </c>
      <c r="F388" s="49" t="str">
        <f aca="false">'3. Raw Leads'!K388</f>
        <v>1Cr–1.25Cr</v>
      </c>
      <c r="G388" s="51" t="n">
        <f aca="false">'3. Raw Leads'!L388</f>
        <v>11249999</v>
      </c>
      <c r="H388" s="49" t="str">
        <f aca="false">'3. Raw Leads'!R388</f>
        <v>Most (≥75%)</v>
      </c>
      <c r="I388" s="55" t="n">
        <f aca="false">'3. Raw Leads'!S388</f>
        <v>75</v>
      </c>
      <c r="J388" s="49" t="n">
        <f aca="false">'3. Raw Leads'!T388</f>
        <v>0</v>
      </c>
      <c r="K388" s="49" t="n">
        <f aca="false">'3. Raw Leads'!U388</f>
        <v>0</v>
      </c>
      <c r="L388" s="49" t="str">
        <f aca="false">'3. Raw Leads'!V388</f>
        <v>Yes</v>
      </c>
      <c r="M388" s="49" t="n">
        <f aca="false">'3. Raw Leads'!W388</f>
        <v>1</v>
      </c>
      <c r="N388" s="49" t="str">
        <f aca="false">'3. Raw Leads'!X388</f>
        <v>Not picked up</v>
      </c>
      <c r="O388" s="49" t="str">
        <f aca="false">'3. Raw Leads'!N388</f>
        <v>1–3 months</v>
      </c>
      <c r="P388" s="49" t="n">
        <f aca="false">IFERROR(VLOOKUP(F388,'10. Lookups'!$A$3:$B$9,2,FALSE()),5)</f>
        <v>25</v>
      </c>
      <c r="Q388" s="49" t="n">
        <f aca="false">IFERROR(VLOOKUP(D388,'10. Lookups'!$D$3:$E$12,2,FALSE()),3)</f>
        <v>15</v>
      </c>
      <c r="R388" s="49" t="n">
        <f aca="false">IFERROR(VLOOKUP(E388,'10. Lookups'!$G$3:$H$8,2,FALSE()),5)</f>
        <v>15</v>
      </c>
      <c r="S388" s="49" t="n">
        <f aca="false">IFERROR(VLOOKUP(H388,'10. Lookups'!$J$3:$K$6,2,FALSE()),1)+IF(I388&gt;=75,5,IF(I388&gt;=50,3,IF(I388&gt;=25,2,IF(I388&gt;0,1,0))))+MIN(4,J388*2)</f>
        <v>9</v>
      </c>
      <c r="T388" s="49" t="n">
        <f aca="false">IF(K388&lt;=1,5,IF(K388&lt;=3,4,IF(K388&lt;=7,2,IF(K388&lt;=14,1,0))))+IFERROR(VLOOKUP(L388,'10. Lookups'!$M$3:$N$6,2,FALSE()),1)</f>
        <v>10</v>
      </c>
      <c r="U388" s="49" t="n">
        <f aca="false">IFERROR(VLOOKUP(N388,'10. Lookups'!$P$3:$Q$11,2,FALSE()),3)</f>
        <v>3</v>
      </c>
      <c r="V388" s="49" t="n">
        <f aca="false">IFERROR(VLOOKUP(O388,'10. Lookups'!$S$3:$T$7,2,FALSE()),2)</f>
        <v>4</v>
      </c>
      <c r="W388" s="49" t="n">
        <f aca="false">MIN(100,P388+Q388+R388+S388+T388+U388+V388)</f>
        <v>81</v>
      </c>
      <c r="X388" s="56" t="n">
        <f aca="false">W388</f>
        <v>81</v>
      </c>
      <c r="Y388" s="49" t="str">
        <f aca="false">IF(X388&gt;=75,"Hot",IF(X388&gt;=50,"Warm","Cold"))</f>
        <v>Hot</v>
      </c>
      <c r="Z388" s="49" t="str">
        <f aca="false">IF(Y388="Hot","Call within 5 min · senior agent · site-visit slot",IF(Y388="Warm","Call within 24h · WhatsApp drip · price sheet","Retargeting audience · email nurture · skip dial"))</f>
        <v>Call within 5 min · senior agent · site-visit slot</v>
      </c>
    </row>
    <row r="389" customFormat="false" ht="15" hidden="false" customHeight="true" outlineLevel="0" collapsed="false">
      <c r="A389" s="52" t="str">
        <f aca="false">'3. Raw Leads'!A389</f>
        <v>L0388</v>
      </c>
      <c r="B389" s="52" t="str">
        <f aca="false">'3. Raw Leads'!C389</f>
        <v>Rifat Rahman</v>
      </c>
      <c r="C389" s="52" t="str">
        <f aca="false">'3. Raw Leads'!D389</f>
        <v>01660568761</v>
      </c>
      <c r="D389" s="52" t="str">
        <f aca="false">'3. Raw Leads'!I389</f>
        <v>Bashundhara R/A</v>
      </c>
      <c r="E389" s="52" t="str">
        <f aca="false">'3. Raw Leads'!J389</f>
        <v>Uttara Greenview</v>
      </c>
      <c r="F389" s="52" t="str">
        <f aca="false">'3. Raw Leads'!K389</f>
        <v>Under 60L</v>
      </c>
      <c r="G389" s="54" t="n">
        <f aca="false">'3. Raw Leads'!L389</f>
        <v>4499999</v>
      </c>
      <c r="H389" s="52" t="str">
        <f aca="false">'3. Raw Leads'!R389</f>
        <v>Full (all fields)</v>
      </c>
      <c r="I389" s="57" t="n">
        <f aca="false">'3. Raw Leads'!S389</f>
        <v>75</v>
      </c>
      <c r="J389" s="52" t="n">
        <f aca="false">'3. Raw Leads'!T389</f>
        <v>1</v>
      </c>
      <c r="K389" s="52" t="n">
        <f aca="false">'3. Raw Leads'!U389</f>
        <v>2</v>
      </c>
      <c r="L389" s="52" t="str">
        <f aca="false">'3. Raw Leads'!V389</f>
        <v>Yes</v>
      </c>
      <c r="M389" s="52" t="n">
        <f aca="false">'3. Raw Leads'!W389</f>
        <v>2</v>
      </c>
      <c r="N389" s="52" t="str">
        <f aca="false">'3. Raw Leads'!X389</f>
        <v>Wrong number</v>
      </c>
      <c r="O389" s="52" t="str">
        <f aca="false">'3. Raw Leads'!N389</f>
        <v>Just exploring</v>
      </c>
      <c r="P389" s="52" t="n">
        <f aca="false">IFERROR(VLOOKUP(F389,'10. Lookups'!$A$3:$B$9,2,FALSE()),5)</f>
        <v>8</v>
      </c>
      <c r="Q389" s="52" t="n">
        <f aca="false">IFERROR(VLOOKUP(D389,'10. Lookups'!$D$3:$E$12,2,FALSE()),3)</f>
        <v>15</v>
      </c>
      <c r="R389" s="52" t="n">
        <f aca="false">IFERROR(VLOOKUP(E389,'10. Lookups'!$G$3:$H$8,2,FALSE()),5)</f>
        <v>15</v>
      </c>
      <c r="S389" s="52" t="n">
        <f aca="false">IFERROR(VLOOKUP(H389,'10. Lookups'!$J$3:$K$6,2,FALSE()),1)+IF(I389&gt;=75,5,IF(I389&gt;=50,3,IF(I389&gt;=25,2,IF(I389&gt;0,1,0))))+MIN(4,J389*2)</f>
        <v>13</v>
      </c>
      <c r="T389" s="52" t="n">
        <f aca="false">IF(K389&lt;=1,5,IF(K389&lt;=3,4,IF(K389&lt;=7,2,IF(K389&lt;=14,1,0))))+IFERROR(VLOOKUP(L389,'10. Lookups'!$M$3:$N$6,2,FALSE()),1)</f>
        <v>9</v>
      </c>
      <c r="U389" s="52" t="n">
        <f aca="false">IFERROR(VLOOKUP(N389,'10. Lookups'!$P$3:$Q$11,2,FALSE()),3)</f>
        <v>0</v>
      </c>
      <c r="V389" s="52" t="n">
        <f aca="false">IFERROR(VLOOKUP(O389,'10. Lookups'!$S$3:$T$7,2,FALSE()),2)</f>
        <v>1</v>
      </c>
      <c r="W389" s="52" t="n">
        <f aca="false">MIN(100,P389+Q389+R389+S389+T389+U389+V389)</f>
        <v>61</v>
      </c>
      <c r="X389" s="58" t="n">
        <f aca="false">W389</f>
        <v>61</v>
      </c>
      <c r="Y389" s="52" t="str">
        <f aca="false">IF(X389&gt;=75,"Hot",IF(X389&gt;=50,"Warm","Cold"))</f>
        <v>Warm</v>
      </c>
      <c r="Z389" s="52" t="str">
        <f aca="false">IF(Y389="Hot","Call within 5 min · senior agent · site-visit slot",IF(Y389="Warm","Call within 24h · WhatsApp drip · price sheet","Retargeting audience · email nurture · skip dial"))</f>
        <v>Call within 24h · WhatsApp drip · price sheet</v>
      </c>
    </row>
    <row r="390" customFormat="false" ht="15" hidden="false" customHeight="true" outlineLevel="0" collapsed="false">
      <c r="A390" s="49" t="str">
        <f aca="false">'3. Raw Leads'!A390</f>
        <v>L0389</v>
      </c>
      <c r="B390" s="49" t="str">
        <f aca="false">'3. Raw Leads'!C390</f>
        <v>Tarek Khan</v>
      </c>
      <c r="C390" s="49" t="str">
        <f aca="false">'3. Raw Leads'!D390</f>
        <v>01449022840</v>
      </c>
      <c r="D390" s="49" t="str">
        <f aca="false">'3. Raw Leads'!I390</f>
        <v>Dhanmondi</v>
      </c>
      <c r="E390" s="49" t="str">
        <f aca="false">'3. Raw Leads'!J390</f>
        <v>Uttara Greenview</v>
      </c>
      <c r="F390" s="49" t="str">
        <f aca="false">'3. Raw Leads'!K390</f>
        <v>80L–1Cr</v>
      </c>
      <c r="G390" s="51" t="n">
        <f aca="false">'3. Raw Leads'!L390</f>
        <v>8999999</v>
      </c>
      <c r="H390" s="49" t="str">
        <f aca="false">'3. Raw Leads'!R390</f>
        <v>Partial (50–75%)</v>
      </c>
      <c r="I390" s="55" t="n">
        <f aca="false">'3. Raw Leads'!S390</f>
        <v>75</v>
      </c>
      <c r="J390" s="49" t="n">
        <f aca="false">'3. Raw Leads'!T390</f>
        <v>1</v>
      </c>
      <c r="K390" s="49" t="n">
        <f aca="false">'3. Raw Leads'!U390</f>
        <v>1</v>
      </c>
      <c r="L390" s="49" t="str">
        <f aca="false">'3. Raw Leads'!V390</f>
        <v>No</v>
      </c>
      <c r="M390" s="49" t="n">
        <f aca="false">'3. Raw Leads'!W390</f>
        <v>1</v>
      </c>
      <c r="N390" s="49" t="str">
        <f aca="false">'3. Raw Leads'!X390</f>
        <v>Needs info – follow up</v>
      </c>
      <c r="O390" s="49" t="str">
        <f aca="false">'3. Raw Leads'!N390</f>
        <v>3–6 months</v>
      </c>
      <c r="P390" s="49" t="n">
        <f aca="false">IFERROR(VLOOKUP(F390,'10. Lookups'!$A$3:$B$9,2,FALSE()),5)</f>
        <v>22</v>
      </c>
      <c r="Q390" s="49" t="n">
        <f aca="false">IFERROR(VLOOKUP(D390,'10. Lookups'!$D$3:$E$12,2,FALSE()),3)</f>
        <v>9</v>
      </c>
      <c r="R390" s="49" t="n">
        <f aca="false">IFERROR(VLOOKUP(E390,'10. Lookups'!$G$3:$H$8,2,FALSE()),5)</f>
        <v>15</v>
      </c>
      <c r="S390" s="49" t="n">
        <f aca="false">IFERROR(VLOOKUP(H390,'10. Lookups'!$J$3:$K$6,2,FALSE()),1)+IF(I390&gt;=75,5,IF(I390&gt;=50,3,IF(I390&gt;=25,2,IF(I390&gt;0,1,0))))+MIN(4,J390*2)</f>
        <v>9</v>
      </c>
      <c r="T390" s="49" t="n">
        <f aca="false">IF(K390&lt;=1,5,IF(K390&lt;=3,4,IF(K390&lt;=7,2,IF(K390&lt;=14,1,0))))+IFERROR(VLOOKUP(L390,'10. Lookups'!$M$3:$N$6,2,FALSE()),1)</f>
        <v>6</v>
      </c>
      <c r="U390" s="49" t="n">
        <f aca="false">IFERROR(VLOOKUP(N390,'10. Lookups'!$P$3:$Q$11,2,FALSE()),3)</f>
        <v>7</v>
      </c>
      <c r="V390" s="49" t="n">
        <f aca="false">IFERROR(VLOOKUP(O390,'10. Lookups'!$S$3:$T$7,2,FALSE()),2)</f>
        <v>3</v>
      </c>
      <c r="W390" s="49" t="n">
        <f aca="false">MIN(100,P390+Q390+R390+S390+T390+U390+V390)</f>
        <v>71</v>
      </c>
      <c r="X390" s="56" t="n">
        <f aca="false">W390</f>
        <v>71</v>
      </c>
      <c r="Y390" s="49" t="str">
        <f aca="false">IF(X390&gt;=75,"Hot",IF(X390&gt;=50,"Warm","Cold"))</f>
        <v>Warm</v>
      </c>
      <c r="Z390" s="49" t="str">
        <f aca="false">IF(Y390="Hot","Call within 5 min · senior agent · site-visit slot",IF(Y390="Warm","Call within 24h · WhatsApp drip · price sheet","Retargeting audience · email nurture · skip dial"))</f>
        <v>Call within 24h · WhatsApp drip · price sheet</v>
      </c>
    </row>
    <row r="391" customFormat="false" ht="15" hidden="false" customHeight="true" outlineLevel="0" collapsed="false">
      <c r="A391" s="52" t="str">
        <f aca="false">'3. Raw Leads'!A391</f>
        <v>L0390</v>
      </c>
      <c r="B391" s="52" t="str">
        <f aca="false">'3. Raw Leads'!C391</f>
        <v>Riaz Sarkar</v>
      </c>
      <c r="C391" s="52" t="str">
        <f aca="false">'3. Raw Leads'!D391</f>
        <v>01486792529</v>
      </c>
      <c r="D391" s="52" t="str">
        <f aca="false">'3. Raw Leads'!I391</f>
        <v>Outside Dhaka</v>
      </c>
      <c r="E391" s="52" t="str">
        <f aca="false">'3. Raw Leads'!J391</f>
        <v>Uttara Greenview</v>
      </c>
      <c r="F391" s="52" t="str">
        <f aca="false">'3. Raw Leads'!K391</f>
        <v>60L–80L</v>
      </c>
      <c r="G391" s="54" t="n">
        <f aca="false">'3. Raw Leads'!L391</f>
        <v>6999999</v>
      </c>
      <c r="H391" s="52" t="str">
        <f aca="false">'3. Raw Leads'!R391</f>
        <v>Most (≥75%)</v>
      </c>
      <c r="I391" s="57" t="n">
        <f aca="false">'3. Raw Leads'!S391</f>
        <v>50</v>
      </c>
      <c r="J391" s="52" t="n">
        <f aca="false">'3. Raw Leads'!T391</f>
        <v>0</v>
      </c>
      <c r="K391" s="52" t="n">
        <f aca="false">'3. Raw Leads'!U391</f>
        <v>1</v>
      </c>
      <c r="L391" s="52" t="str">
        <f aca="false">'3. Raw Leads'!V391</f>
        <v>Read no reply</v>
      </c>
      <c r="M391" s="52" t="n">
        <f aca="false">'3. Raw Leads'!W391</f>
        <v>2</v>
      </c>
      <c r="N391" s="52" t="str">
        <f aca="false">'3. Raw Leads'!X391</f>
        <v>Interested – evaluating</v>
      </c>
      <c r="O391" s="52" t="str">
        <f aca="false">'3. Raw Leads'!N391</f>
        <v>3–6 months</v>
      </c>
      <c r="P391" s="52" t="n">
        <f aca="false">IFERROR(VLOOKUP(F391,'10. Lookups'!$A$3:$B$9,2,FALSE()),5)</f>
        <v>18</v>
      </c>
      <c r="Q391" s="52" t="n">
        <f aca="false">IFERROR(VLOOKUP(D391,'10. Lookups'!$D$3:$E$12,2,FALSE()),3)</f>
        <v>3</v>
      </c>
      <c r="R391" s="52" t="n">
        <f aca="false">IFERROR(VLOOKUP(E391,'10. Lookups'!$G$3:$H$8,2,FALSE()),5)</f>
        <v>15</v>
      </c>
      <c r="S391" s="52" t="n">
        <f aca="false">IFERROR(VLOOKUP(H391,'10. Lookups'!$J$3:$K$6,2,FALSE()),1)+IF(I391&gt;=75,5,IF(I391&gt;=50,3,IF(I391&gt;=25,2,IF(I391&gt;0,1,0))))+MIN(4,J391*2)</f>
        <v>7</v>
      </c>
      <c r="T391" s="52" t="n">
        <f aca="false">IF(K391&lt;=1,5,IF(K391&lt;=3,4,IF(K391&lt;=7,2,IF(K391&lt;=14,1,0))))+IFERROR(VLOOKUP(L391,'10. Lookups'!$M$3:$N$6,2,FALSE()),1)</f>
        <v>8</v>
      </c>
      <c r="U391" s="52" t="n">
        <f aca="false">IFERROR(VLOOKUP(N391,'10. Lookups'!$P$3:$Q$11,2,FALSE()),3)</f>
        <v>10</v>
      </c>
      <c r="V391" s="52" t="n">
        <f aca="false">IFERROR(VLOOKUP(O391,'10. Lookups'!$S$3:$T$7,2,FALSE()),2)</f>
        <v>3</v>
      </c>
      <c r="W391" s="52" t="n">
        <f aca="false">MIN(100,P391+Q391+R391+S391+T391+U391+V391)</f>
        <v>64</v>
      </c>
      <c r="X391" s="58" t="n">
        <f aca="false">W391</f>
        <v>64</v>
      </c>
      <c r="Y391" s="52" t="str">
        <f aca="false">IF(X391&gt;=75,"Hot",IF(X391&gt;=50,"Warm","Cold"))</f>
        <v>Warm</v>
      </c>
      <c r="Z391" s="52" t="str">
        <f aca="false">IF(Y391="Hot","Call within 5 min · senior agent · site-visit slot",IF(Y391="Warm","Call within 24h · WhatsApp drip · price sheet","Retargeting audience · email nurture · skip dial"))</f>
        <v>Call within 24h · WhatsApp drip · price sheet</v>
      </c>
    </row>
    <row r="392" customFormat="false" ht="15" hidden="false" customHeight="true" outlineLevel="0" collapsed="false">
      <c r="A392" s="49" t="str">
        <f aca="false">'3. Raw Leads'!A392</f>
        <v>L0391</v>
      </c>
      <c r="B392" s="49" t="str">
        <f aca="false">'3. Raw Leads'!C392</f>
        <v>Rashed Pramanik</v>
      </c>
      <c r="C392" s="49" t="str">
        <f aca="false">'3. Raw Leads'!D392</f>
        <v>01683350615</v>
      </c>
      <c r="D392" s="49" t="str">
        <f aca="false">'3. Raw Leads'!I392</f>
        <v>Banasree</v>
      </c>
      <c r="E392" s="49" t="str">
        <f aca="false">'3. Raw Leads'!J392</f>
        <v>Mirpur DOHS Premier</v>
      </c>
      <c r="F392" s="49" t="str">
        <f aca="false">'3. Raw Leads'!K392</f>
        <v>1.25Cr–1.5Cr</v>
      </c>
      <c r="G392" s="51" t="n">
        <f aca="false">'3. Raw Leads'!L392</f>
        <v>13750000</v>
      </c>
      <c r="H392" s="49" t="str">
        <f aca="false">'3. Raw Leads'!R392</f>
        <v>Most (≥75%)</v>
      </c>
      <c r="I392" s="55" t="n">
        <f aca="false">'3. Raw Leads'!S392</f>
        <v>75</v>
      </c>
      <c r="J392" s="49" t="n">
        <f aca="false">'3. Raw Leads'!T392</f>
        <v>0</v>
      </c>
      <c r="K392" s="49" t="n">
        <f aca="false">'3. Raw Leads'!U392</f>
        <v>1</v>
      </c>
      <c r="L392" s="49" t="str">
        <f aca="false">'3. Raw Leads'!V392</f>
        <v>Read no reply</v>
      </c>
      <c r="M392" s="49" t="n">
        <f aca="false">'3. Raw Leads'!W392</f>
        <v>2</v>
      </c>
      <c r="N392" s="49" t="str">
        <f aca="false">'3. Raw Leads'!X392</f>
        <v>Not picked up</v>
      </c>
      <c r="O392" s="49" t="str">
        <f aca="false">'3. Raw Leads'!N392</f>
        <v>6–12 months</v>
      </c>
      <c r="P392" s="49" t="n">
        <f aca="false">IFERROR(VLOOKUP(F392,'10. Lookups'!$A$3:$B$9,2,FALSE()),5)</f>
        <v>23</v>
      </c>
      <c r="Q392" s="49" t="n">
        <f aca="false">IFERROR(VLOOKUP(D392,'10. Lookups'!$D$3:$E$12,2,FALSE()),3)</f>
        <v>15</v>
      </c>
      <c r="R392" s="49" t="n">
        <f aca="false">IFERROR(VLOOKUP(E392,'10. Lookups'!$G$3:$H$8,2,FALSE()),5)</f>
        <v>15</v>
      </c>
      <c r="S392" s="49" t="n">
        <f aca="false">IFERROR(VLOOKUP(H392,'10. Lookups'!$J$3:$K$6,2,FALSE()),1)+IF(I392&gt;=75,5,IF(I392&gt;=50,3,IF(I392&gt;=25,2,IF(I392&gt;0,1,0))))+MIN(4,J392*2)</f>
        <v>9</v>
      </c>
      <c r="T392" s="49" t="n">
        <f aca="false">IF(K392&lt;=1,5,IF(K392&lt;=3,4,IF(K392&lt;=7,2,IF(K392&lt;=14,1,0))))+IFERROR(VLOOKUP(L392,'10. Lookups'!$M$3:$N$6,2,FALSE()),1)</f>
        <v>8</v>
      </c>
      <c r="U392" s="49" t="n">
        <f aca="false">IFERROR(VLOOKUP(N392,'10. Lookups'!$P$3:$Q$11,2,FALSE()),3)</f>
        <v>3</v>
      </c>
      <c r="V392" s="49" t="n">
        <f aca="false">IFERROR(VLOOKUP(O392,'10. Lookups'!$S$3:$T$7,2,FALSE()),2)</f>
        <v>2</v>
      </c>
      <c r="W392" s="49" t="n">
        <f aca="false">MIN(100,P392+Q392+R392+S392+T392+U392+V392)</f>
        <v>75</v>
      </c>
      <c r="X392" s="56" t="n">
        <f aca="false">W392</f>
        <v>75</v>
      </c>
      <c r="Y392" s="49" t="str">
        <f aca="false">IF(X392&gt;=75,"Hot",IF(X392&gt;=50,"Warm","Cold"))</f>
        <v>Hot</v>
      </c>
      <c r="Z392" s="49" t="str">
        <f aca="false">IF(Y392="Hot","Call within 5 min · senior agent · site-visit slot",IF(Y392="Warm","Call within 24h · WhatsApp drip · price sheet","Retargeting audience · email nurture · skip dial"))</f>
        <v>Call within 5 min · senior agent · site-visit slot</v>
      </c>
    </row>
    <row r="393" customFormat="false" ht="15" hidden="false" customHeight="true" outlineLevel="0" collapsed="false">
      <c r="A393" s="52" t="str">
        <f aca="false">'3. Raw Leads'!A393</f>
        <v>L0392</v>
      </c>
      <c r="B393" s="52" t="str">
        <f aca="false">'3. Raw Leads'!C393</f>
        <v>Lubna Rahman</v>
      </c>
      <c r="C393" s="52" t="str">
        <f aca="false">'3. Raw Leads'!D393</f>
        <v>01884033399</v>
      </c>
      <c r="D393" s="52" t="str">
        <f aca="false">'3. Raw Leads'!I393</f>
        <v>Outside Dhaka</v>
      </c>
      <c r="E393" s="52" t="str">
        <f aca="false">'3. Raw Leads'!J393</f>
        <v>Uttara Greenview</v>
      </c>
      <c r="F393" s="52" t="str">
        <f aca="false">'3. Raw Leads'!K393</f>
        <v>Under 60L</v>
      </c>
      <c r="G393" s="54" t="n">
        <f aca="false">'3. Raw Leads'!L393</f>
        <v>4499999</v>
      </c>
      <c r="H393" s="52" t="str">
        <f aca="false">'3. Raw Leads'!R393</f>
        <v>Most (≥75%)</v>
      </c>
      <c r="I393" s="57" t="n">
        <f aca="false">'3. Raw Leads'!S393</f>
        <v>0</v>
      </c>
      <c r="J393" s="52" t="n">
        <f aca="false">'3. Raw Leads'!T393</f>
        <v>1</v>
      </c>
      <c r="K393" s="52" t="n">
        <f aca="false">'3. Raw Leads'!U393</f>
        <v>2</v>
      </c>
      <c r="L393" s="52" t="str">
        <f aca="false">'3. Raw Leads'!V393</f>
        <v>Yes</v>
      </c>
      <c r="M393" s="52" t="n">
        <f aca="false">'3. Raw Leads'!W393</f>
        <v>1</v>
      </c>
      <c r="N393" s="52" t="str">
        <f aca="false">'3. Raw Leads'!X393</f>
        <v>Not interested</v>
      </c>
      <c r="O393" s="52" t="str">
        <f aca="false">'3. Raw Leads'!N393</f>
        <v>Just exploring</v>
      </c>
      <c r="P393" s="52" t="n">
        <f aca="false">IFERROR(VLOOKUP(F393,'10. Lookups'!$A$3:$B$9,2,FALSE()),5)</f>
        <v>8</v>
      </c>
      <c r="Q393" s="52" t="n">
        <f aca="false">IFERROR(VLOOKUP(D393,'10. Lookups'!$D$3:$E$12,2,FALSE()),3)</f>
        <v>3</v>
      </c>
      <c r="R393" s="52" t="n">
        <f aca="false">IFERROR(VLOOKUP(E393,'10. Lookups'!$G$3:$H$8,2,FALSE()),5)</f>
        <v>15</v>
      </c>
      <c r="S393" s="52" t="n">
        <f aca="false">IFERROR(VLOOKUP(H393,'10. Lookups'!$J$3:$K$6,2,FALSE()),1)+IF(I393&gt;=75,5,IF(I393&gt;=50,3,IF(I393&gt;=25,2,IF(I393&gt;0,1,0))))+MIN(4,J393*2)</f>
        <v>6</v>
      </c>
      <c r="T393" s="52" t="n">
        <f aca="false">IF(K393&lt;=1,5,IF(K393&lt;=3,4,IF(K393&lt;=7,2,IF(K393&lt;=14,1,0))))+IFERROR(VLOOKUP(L393,'10. Lookups'!$M$3:$N$6,2,FALSE()),1)</f>
        <v>9</v>
      </c>
      <c r="U393" s="52" t="n">
        <f aca="false">IFERROR(VLOOKUP(N393,'10. Lookups'!$P$3:$Q$11,2,FALSE()),3)</f>
        <v>1</v>
      </c>
      <c r="V393" s="52" t="n">
        <f aca="false">IFERROR(VLOOKUP(O393,'10. Lookups'!$S$3:$T$7,2,FALSE()),2)</f>
        <v>1</v>
      </c>
      <c r="W393" s="52" t="n">
        <f aca="false">MIN(100,P393+Q393+R393+S393+T393+U393+V393)</f>
        <v>43</v>
      </c>
      <c r="X393" s="58" t="n">
        <f aca="false">W393</f>
        <v>43</v>
      </c>
      <c r="Y393" s="52" t="str">
        <f aca="false">IF(X393&gt;=75,"Hot",IF(X393&gt;=50,"Warm","Cold"))</f>
        <v>Cold</v>
      </c>
      <c r="Z393" s="52" t="str">
        <f aca="false">IF(Y393="Hot","Call within 5 min · senior agent · site-visit slot",IF(Y393="Warm","Call within 24h · WhatsApp drip · price sheet","Retargeting audience · email nurture · skip dial"))</f>
        <v>Retargeting audience · email nurture · skip dial</v>
      </c>
    </row>
    <row r="394" customFormat="false" ht="15" hidden="false" customHeight="true" outlineLevel="0" collapsed="false">
      <c r="A394" s="49" t="str">
        <f aca="false">'3. Raw Leads'!A394</f>
        <v>L0393</v>
      </c>
      <c r="B394" s="49" t="str">
        <f aca="false">'3. Raw Leads'!C394</f>
        <v>Tasnim Bhuiyan</v>
      </c>
      <c r="C394" s="49" t="str">
        <f aca="false">'3. Raw Leads'!D394</f>
        <v>01304694725</v>
      </c>
      <c r="D394" s="49" t="str">
        <f aca="false">'3. Raw Leads'!I394</f>
        <v>Mohammadpur</v>
      </c>
      <c r="E394" s="49" t="str">
        <f aca="false">'3. Raw Leads'!J394</f>
        <v>Mirpur DOHS Premier</v>
      </c>
      <c r="F394" s="49" t="str">
        <f aca="false">'3. Raw Leads'!K394</f>
        <v>Under 60L</v>
      </c>
      <c r="G394" s="51" t="n">
        <f aca="false">'3. Raw Leads'!L394</f>
        <v>4499999</v>
      </c>
      <c r="H394" s="49" t="str">
        <f aca="false">'3. Raw Leads'!R394</f>
        <v>Most (≥75%)</v>
      </c>
      <c r="I394" s="55" t="n">
        <f aca="false">'3. Raw Leads'!S394</f>
        <v>95</v>
      </c>
      <c r="J394" s="49" t="n">
        <f aca="false">'3. Raw Leads'!T394</f>
        <v>1</v>
      </c>
      <c r="K394" s="49" t="n">
        <f aca="false">'3. Raw Leads'!U394</f>
        <v>1</v>
      </c>
      <c r="L394" s="49" t="str">
        <f aca="false">'3. Raw Leads'!V394</f>
        <v>No</v>
      </c>
      <c r="M394" s="49" t="n">
        <f aca="false">'3. Raw Leads'!W394</f>
        <v>2</v>
      </c>
      <c r="N394" s="49" t="str">
        <f aca="false">'3. Raw Leads'!X394</f>
        <v>Not picked up</v>
      </c>
      <c r="O394" s="49" t="str">
        <f aca="false">'3. Raw Leads'!N394</f>
        <v>Within 1 month</v>
      </c>
      <c r="P394" s="49" t="n">
        <f aca="false">IFERROR(VLOOKUP(F394,'10. Lookups'!$A$3:$B$9,2,FALSE()),5)</f>
        <v>8</v>
      </c>
      <c r="Q394" s="49" t="n">
        <f aca="false">IFERROR(VLOOKUP(D394,'10. Lookups'!$D$3:$E$12,2,FALSE()),3)</f>
        <v>8</v>
      </c>
      <c r="R394" s="49" t="n">
        <f aca="false">IFERROR(VLOOKUP(E394,'10. Lookups'!$G$3:$H$8,2,FALSE()),5)</f>
        <v>15</v>
      </c>
      <c r="S394" s="49" t="n">
        <f aca="false">IFERROR(VLOOKUP(H394,'10. Lookups'!$J$3:$K$6,2,FALSE()),1)+IF(I394&gt;=75,5,IF(I394&gt;=50,3,IF(I394&gt;=25,2,IF(I394&gt;0,1,0))))+MIN(4,J394*2)</f>
        <v>11</v>
      </c>
      <c r="T394" s="49" t="n">
        <f aca="false">IF(K394&lt;=1,5,IF(K394&lt;=3,4,IF(K394&lt;=7,2,IF(K394&lt;=14,1,0))))+IFERROR(VLOOKUP(L394,'10. Lookups'!$M$3:$N$6,2,FALSE()),1)</f>
        <v>6</v>
      </c>
      <c r="U394" s="49" t="n">
        <f aca="false">IFERROR(VLOOKUP(N394,'10. Lookups'!$P$3:$Q$11,2,FALSE()),3)</f>
        <v>3</v>
      </c>
      <c r="V394" s="49" t="n">
        <f aca="false">IFERROR(VLOOKUP(O394,'10. Lookups'!$S$3:$T$7,2,FALSE()),2)</f>
        <v>5</v>
      </c>
      <c r="W394" s="49" t="n">
        <f aca="false">MIN(100,P394+Q394+R394+S394+T394+U394+V394)</f>
        <v>56</v>
      </c>
      <c r="X394" s="56" t="n">
        <f aca="false">W394</f>
        <v>56</v>
      </c>
      <c r="Y394" s="49" t="str">
        <f aca="false">IF(X394&gt;=75,"Hot",IF(X394&gt;=50,"Warm","Cold"))</f>
        <v>Warm</v>
      </c>
      <c r="Z394" s="49" t="str">
        <f aca="false">IF(Y394="Hot","Call within 5 min · senior agent · site-visit slot",IF(Y394="Warm","Call within 24h · WhatsApp drip · price sheet","Retargeting audience · email nurture · skip dial"))</f>
        <v>Call within 24h · WhatsApp drip · price sheet</v>
      </c>
    </row>
    <row r="395" customFormat="false" ht="15" hidden="false" customHeight="true" outlineLevel="0" collapsed="false">
      <c r="A395" s="52" t="str">
        <f aca="false">'3. Raw Leads'!A395</f>
        <v>L0394</v>
      </c>
      <c r="B395" s="52" t="str">
        <f aca="false">'3. Raw Leads'!C395</f>
        <v>Sadia Mahmud</v>
      </c>
      <c r="C395" s="52" t="str">
        <f aca="false">'3. Raw Leads'!D395</f>
        <v>01982313348</v>
      </c>
      <c r="D395" s="52" t="str">
        <f aca="false">'3. Raw Leads'!I395</f>
        <v>Khilgaon</v>
      </c>
      <c r="E395" s="52" t="str">
        <f aca="false">'3. Raw Leads'!J395</f>
        <v>Aftab Garden Residence</v>
      </c>
      <c r="F395" s="52" t="str">
        <f aca="false">'3. Raw Leads'!K395</f>
        <v>60L–80L</v>
      </c>
      <c r="G395" s="54" t="n">
        <f aca="false">'3. Raw Leads'!L395</f>
        <v>6999999</v>
      </c>
      <c r="H395" s="52" t="str">
        <f aca="false">'3. Raw Leads'!R395</f>
        <v>Minimal (&lt;50%)</v>
      </c>
      <c r="I395" s="57" t="n">
        <f aca="false">'3. Raw Leads'!S395</f>
        <v>25</v>
      </c>
      <c r="J395" s="52" t="n">
        <f aca="false">'3. Raw Leads'!T395</f>
        <v>0</v>
      </c>
      <c r="K395" s="52" t="n">
        <f aca="false">'3. Raw Leads'!U395</f>
        <v>0</v>
      </c>
      <c r="L395" s="52" t="str">
        <f aca="false">'3. Raw Leads'!V395</f>
        <v>Read no reply</v>
      </c>
      <c r="M395" s="52" t="n">
        <f aca="false">'3. Raw Leads'!W395</f>
        <v>1</v>
      </c>
      <c r="N395" s="52" t="str">
        <f aca="false">'3. Raw Leads'!X395</f>
        <v>Out of budget</v>
      </c>
      <c r="O395" s="52" t="str">
        <f aca="false">'3. Raw Leads'!N395</f>
        <v>3–6 months</v>
      </c>
      <c r="P395" s="52" t="n">
        <f aca="false">IFERROR(VLOOKUP(F395,'10. Lookups'!$A$3:$B$9,2,FALSE()),5)</f>
        <v>18</v>
      </c>
      <c r="Q395" s="52" t="n">
        <f aca="false">IFERROR(VLOOKUP(D395,'10. Lookups'!$D$3:$E$12,2,FALSE()),3)</f>
        <v>7</v>
      </c>
      <c r="R395" s="52" t="n">
        <f aca="false">IFERROR(VLOOKUP(E395,'10. Lookups'!$G$3:$H$8,2,FALSE()),5)</f>
        <v>15</v>
      </c>
      <c r="S395" s="52" t="n">
        <f aca="false">IFERROR(VLOOKUP(H395,'10. Lookups'!$J$3:$K$6,2,FALSE()),1)+IF(I395&gt;=75,5,IF(I395&gt;=50,3,IF(I395&gt;=25,2,IF(I395&gt;0,1,0))))+MIN(4,J395*2)</f>
        <v>3</v>
      </c>
      <c r="T395" s="52" t="n">
        <f aca="false">IF(K395&lt;=1,5,IF(K395&lt;=3,4,IF(K395&lt;=7,2,IF(K395&lt;=14,1,0))))+IFERROR(VLOOKUP(L395,'10. Lookups'!$M$3:$N$6,2,FALSE()),1)</f>
        <v>8</v>
      </c>
      <c r="U395" s="52" t="n">
        <f aca="false">IFERROR(VLOOKUP(N395,'10. Lookups'!$P$3:$Q$11,2,FALSE()),3)</f>
        <v>2</v>
      </c>
      <c r="V395" s="52" t="n">
        <f aca="false">IFERROR(VLOOKUP(O395,'10. Lookups'!$S$3:$T$7,2,FALSE()),2)</f>
        <v>3</v>
      </c>
      <c r="W395" s="52" t="n">
        <f aca="false">MIN(100,P395+Q395+R395+S395+T395+U395+V395)</f>
        <v>56</v>
      </c>
      <c r="X395" s="58" t="n">
        <f aca="false">W395</f>
        <v>56</v>
      </c>
      <c r="Y395" s="52" t="str">
        <f aca="false">IF(X395&gt;=75,"Hot",IF(X395&gt;=50,"Warm","Cold"))</f>
        <v>Warm</v>
      </c>
      <c r="Z395" s="52" t="str">
        <f aca="false">IF(Y395="Hot","Call within 5 min · senior agent · site-visit slot",IF(Y395="Warm","Call within 24h · WhatsApp drip · price sheet","Retargeting audience · email nurture · skip dial"))</f>
        <v>Call within 24h · WhatsApp drip · price sheet</v>
      </c>
    </row>
    <row r="396" customFormat="false" ht="15" hidden="false" customHeight="true" outlineLevel="0" collapsed="false">
      <c r="A396" s="49" t="str">
        <f aca="false">'3. Raw Leads'!A396</f>
        <v>L0395</v>
      </c>
      <c r="B396" s="49" t="str">
        <f aca="false">'3. Raw Leads'!C396</f>
        <v>Fahim Sarkar</v>
      </c>
      <c r="C396" s="49" t="str">
        <f aca="false">'3. Raw Leads'!D396</f>
        <v>01645245557</v>
      </c>
      <c r="D396" s="49" t="str">
        <f aca="false">'3. Raw Leads'!I396</f>
        <v>Outside Dhaka</v>
      </c>
      <c r="E396" s="49" t="str">
        <f aca="false">'3. Raw Leads'!J396</f>
        <v>Uttara Greenview</v>
      </c>
      <c r="F396" s="49" t="str">
        <f aca="false">'3. Raw Leads'!K396</f>
        <v>60L–80L</v>
      </c>
      <c r="G396" s="51" t="n">
        <f aca="false">'3. Raw Leads'!L396</f>
        <v>6999999</v>
      </c>
      <c r="H396" s="49" t="str">
        <f aca="false">'3. Raw Leads'!R396</f>
        <v>Most (≥75%)</v>
      </c>
      <c r="I396" s="55" t="n">
        <f aca="false">'3. Raw Leads'!S396</f>
        <v>25</v>
      </c>
      <c r="J396" s="49" t="n">
        <f aca="false">'3. Raw Leads'!T396</f>
        <v>1</v>
      </c>
      <c r="K396" s="49" t="n">
        <f aca="false">'3. Raw Leads'!U396</f>
        <v>1</v>
      </c>
      <c r="L396" s="49" t="str">
        <f aca="false">'3. Raw Leads'!V396</f>
        <v>No</v>
      </c>
      <c r="M396" s="49" t="n">
        <f aca="false">'3. Raw Leads'!W396</f>
        <v>1</v>
      </c>
      <c r="N396" s="49" t="str">
        <f aca="false">'3. Raw Leads'!X396</f>
        <v>Interested – evaluating</v>
      </c>
      <c r="O396" s="49" t="str">
        <f aca="false">'3. Raw Leads'!N396</f>
        <v>3–6 months</v>
      </c>
      <c r="P396" s="49" t="n">
        <f aca="false">IFERROR(VLOOKUP(F396,'10. Lookups'!$A$3:$B$9,2,FALSE()),5)</f>
        <v>18</v>
      </c>
      <c r="Q396" s="49" t="n">
        <f aca="false">IFERROR(VLOOKUP(D396,'10. Lookups'!$D$3:$E$12,2,FALSE()),3)</f>
        <v>3</v>
      </c>
      <c r="R396" s="49" t="n">
        <f aca="false">IFERROR(VLOOKUP(E396,'10. Lookups'!$G$3:$H$8,2,FALSE()),5)</f>
        <v>15</v>
      </c>
      <c r="S396" s="49" t="n">
        <f aca="false">IFERROR(VLOOKUP(H396,'10. Lookups'!$J$3:$K$6,2,FALSE()),1)+IF(I396&gt;=75,5,IF(I396&gt;=50,3,IF(I396&gt;=25,2,IF(I396&gt;0,1,0))))+MIN(4,J396*2)</f>
        <v>8</v>
      </c>
      <c r="T396" s="49" t="n">
        <f aca="false">IF(K396&lt;=1,5,IF(K396&lt;=3,4,IF(K396&lt;=7,2,IF(K396&lt;=14,1,0))))+IFERROR(VLOOKUP(L396,'10. Lookups'!$M$3:$N$6,2,FALSE()),1)</f>
        <v>6</v>
      </c>
      <c r="U396" s="49" t="n">
        <f aca="false">IFERROR(VLOOKUP(N396,'10. Lookups'!$P$3:$Q$11,2,FALSE()),3)</f>
        <v>10</v>
      </c>
      <c r="V396" s="49" t="n">
        <f aca="false">IFERROR(VLOOKUP(O396,'10. Lookups'!$S$3:$T$7,2,FALSE()),2)</f>
        <v>3</v>
      </c>
      <c r="W396" s="49" t="n">
        <f aca="false">MIN(100,P396+Q396+R396+S396+T396+U396+V396)</f>
        <v>63</v>
      </c>
      <c r="X396" s="56" t="n">
        <f aca="false">W396</f>
        <v>63</v>
      </c>
      <c r="Y396" s="49" t="str">
        <f aca="false">IF(X396&gt;=75,"Hot",IF(X396&gt;=50,"Warm","Cold"))</f>
        <v>Warm</v>
      </c>
      <c r="Z396" s="49" t="str">
        <f aca="false">IF(Y396="Hot","Call within 5 min · senior agent · site-visit slot",IF(Y396="Warm","Call within 24h · WhatsApp drip · price sheet","Retargeting audience · email nurture · skip dial"))</f>
        <v>Call within 24h · WhatsApp drip · price sheet</v>
      </c>
    </row>
    <row r="397" customFormat="false" ht="15" hidden="false" customHeight="true" outlineLevel="0" collapsed="false">
      <c r="A397" s="52" t="str">
        <f aca="false">'3. Raw Leads'!A397</f>
        <v>L0396</v>
      </c>
      <c r="B397" s="52" t="str">
        <f aca="false">'3. Raw Leads'!C397</f>
        <v>Rakib Siddique</v>
      </c>
      <c r="C397" s="52" t="str">
        <f aca="false">'3. Raw Leads'!D397</f>
        <v>01474113257</v>
      </c>
      <c r="D397" s="52" t="str">
        <f aca="false">'3. Raw Leads'!I397</f>
        <v>Bashundhara R/A</v>
      </c>
      <c r="E397" s="52" t="str">
        <f aca="false">'3. Raw Leads'!J397</f>
        <v>Uttara Greenview</v>
      </c>
      <c r="F397" s="52" t="str">
        <f aca="false">'3. Raw Leads'!K397</f>
        <v>80L–1Cr</v>
      </c>
      <c r="G397" s="54" t="n">
        <f aca="false">'3. Raw Leads'!L397</f>
        <v>8999999</v>
      </c>
      <c r="H397" s="52" t="str">
        <f aca="false">'3. Raw Leads'!R397</f>
        <v>Partial (50–75%)</v>
      </c>
      <c r="I397" s="57" t="n">
        <f aca="false">'3. Raw Leads'!S397</f>
        <v>0</v>
      </c>
      <c r="J397" s="52" t="n">
        <f aca="false">'3. Raw Leads'!T397</f>
        <v>0</v>
      </c>
      <c r="K397" s="52" t="n">
        <f aca="false">'3. Raw Leads'!U397</f>
        <v>1</v>
      </c>
      <c r="L397" s="52" t="str">
        <f aca="false">'3. Raw Leads'!V397</f>
        <v>No</v>
      </c>
      <c r="M397" s="52" t="n">
        <f aca="false">'3. Raw Leads'!W397</f>
        <v>3</v>
      </c>
      <c r="N397" s="52" t="str">
        <f aca="false">'3. Raw Leads'!X397</f>
        <v>Not interested</v>
      </c>
      <c r="O397" s="52" t="str">
        <f aca="false">'3. Raw Leads'!N397</f>
        <v>1–3 months</v>
      </c>
      <c r="P397" s="52" t="n">
        <f aca="false">IFERROR(VLOOKUP(F397,'10. Lookups'!$A$3:$B$9,2,FALSE()),5)</f>
        <v>22</v>
      </c>
      <c r="Q397" s="52" t="n">
        <f aca="false">IFERROR(VLOOKUP(D397,'10. Lookups'!$D$3:$E$12,2,FALSE()),3)</f>
        <v>15</v>
      </c>
      <c r="R397" s="52" t="n">
        <f aca="false">IFERROR(VLOOKUP(E397,'10. Lookups'!$G$3:$H$8,2,FALSE()),5)</f>
        <v>15</v>
      </c>
      <c r="S397" s="52" t="n">
        <f aca="false">IFERROR(VLOOKUP(H397,'10. Lookups'!$J$3:$K$6,2,FALSE()),1)+IF(I397&gt;=75,5,IF(I397&gt;=50,3,IF(I397&gt;=25,2,IF(I397&gt;0,1,0))))+MIN(4,J397*2)</f>
        <v>2</v>
      </c>
      <c r="T397" s="52" t="n">
        <f aca="false">IF(K397&lt;=1,5,IF(K397&lt;=3,4,IF(K397&lt;=7,2,IF(K397&lt;=14,1,0))))+IFERROR(VLOOKUP(L397,'10. Lookups'!$M$3:$N$6,2,FALSE()),1)</f>
        <v>6</v>
      </c>
      <c r="U397" s="52" t="n">
        <f aca="false">IFERROR(VLOOKUP(N397,'10. Lookups'!$P$3:$Q$11,2,FALSE()),3)</f>
        <v>1</v>
      </c>
      <c r="V397" s="52" t="n">
        <f aca="false">IFERROR(VLOOKUP(O397,'10. Lookups'!$S$3:$T$7,2,FALSE()),2)</f>
        <v>4</v>
      </c>
      <c r="W397" s="52" t="n">
        <f aca="false">MIN(100,P397+Q397+R397+S397+T397+U397+V397)</f>
        <v>65</v>
      </c>
      <c r="X397" s="58" t="n">
        <f aca="false">W397</f>
        <v>65</v>
      </c>
      <c r="Y397" s="52" t="str">
        <f aca="false">IF(X397&gt;=75,"Hot",IF(X397&gt;=50,"Warm","Cold"))</f>
        <v>Warm</v>
      </c>
      <c r="Z397" s="52" t="str">
        <f aca="false">IF(Y397="Hot","Call within 5 min · senior agent · site-visit slot",IF(Y397="Warm","Call within 24h · WhatsApp drip · price sheet","Retargeting audience · email nurture · skip dial"))</f>
        <v>Call within 24h · WhatsApp drip · price sheet</v>
      </c>
    </row>
    <row r="398" customFormat="false" ht="15" hidden="false" customHeight="true" outlineLevel="0" collapsed="false">
      <c r="A398" s="49" t="str">
        <f aca="false">'3. Raw Leads'!A398</f>
        <v>L0397</v>
      </c>
      <c r="B398" s="49" t="str">
        <f aca="false">'3. Raw Leads'!C398</f>
        <v>Tasnim Siddique</v>
      </c>
      <c r="C398" s="49" t="str">
        <f aca="false">'3. Raw Leads'!D398</f>
        <v>01629493817</v>
      </c>
      <c r="D398" s="49" t="str">
        <f aca="false">'3. Raw Leads'!I398</f>
        <v>Banasree</v>
      </c>
      <c r="E398" s="49" t="str">
        <f aca="false">'3. Raw Leads'!J398</f>
        <v>Mirpur DOHS Premier</v>
      </c>
      <c r="F398" s="49" t="str">
        <f aca="false">'3. Raw Leads'!K398</f>
        <v>Above 1.5Cr</v>
      </c>
      <c r="G398" s="51" t="n">
        <f aca="false">'3. Raw Leads'!L398</f>
        <v>20000000</v>
      </c>
      <c r="H398" s="49" t="str">
        <f aca="false">'3. Raw Leads'!R398</f>
        <v>Minimal (&lt;50%)</v>
      </c>
      <c r="I398" s="55" t="n">
        <f aca="false">'3. Raw Leads'!S398</f>
        <v>0</v>
      </c>
      <c r="J398" s="49" t="n">
        <f aca="false">'3. Raw Leads'!T398</f>
        <v>0</v>
      </c>
      <c r="K398" s="49" t="n">
        <f aca="false">'3. Raw Leads'!U398</f>
        <v>3</v>
      </c>
      <c r="L398" s="49" t="str">
        <f aca="false">'3. Raw Leads'!V398</f>
        <v>Read no reply</v>
      </c>
      <c r="M398" s="49" t="n">
        <f aca="false">'3. Raw Leads'!W398</f>
        <v>3</v>
      </c>
      <c r="N398" s="49" t="str">
        <f aca="false">'3. Raw Leads'!X398</f>
        <v>Needs info – follow up</v>
      </c>
      <c r="O398" s="49" t="str">
        <f aca="false">'3. Raw Leads'!N398</f>
        <v>3–6 months</v>
      </c>
      <c r="P398" s="49" t="n">
        <f aca="false">IFERROR(VLOOKUP(F398,'10. Lookups'!$A$3:$B$9,2,FALSE()),5)</f>
        <v>15</v>
      </c>
      <c r="Q398" s="49" t="n">
        <f aca="false">IFERROR(VLOOKUP(D398,'10. Lookups'!$D$3:$E$12,2,FALSE()),3)</f>
        <v>15</v>
      </c>
      <c r="R398" s="49" t="n">
        <f aca="false">IFERROR(VLOOKUP(E398,'10. Lookups'!$G$3:$H$8,2,FALSE()),5)</f>
        <v>15</v>
      </c>
      <c r="S398" s="49" t="n">
        <f aca="false">IFERROR(VLOOKUP(H398,'10. Lookups'!$J$3:$K$6,2,FALSE()),1)+IF(I398&gt;=75,5,IF(I398&gt;=50,3,IF(I398&gt;=25,2,IF(I398&gt;0,1,0))))+MIN(4,J398*2)</f>
        <v>1</v>
      </c>
      <c r="T398" s="49" t="n">
        <f aca="false">IF(K398&lt;=1,5,IF(K398&lt;=3,4,IF(K398&lt;=7,2,IF(K398&lt;=14,1,0))))+IFERROR(VLOOKUP(L398,'10. Lookups'!$M$3:$N$6,2,FALSE()),1)</f>
        <v>7</v>
      </c>
      <c r="U398" s="49" t="n">
        <f aca="false">IFERROR(VLOOKUP(N398,'10. Lookups'!$P$3:$Q$11,2,FALSE()),3)</f>
        <v>7</v>
      </c>
      <c r="V398" s="49" t="n">
        <f aca="false">IFERROR(VLOOKUP(O398,'10. Lookups'!$S$3:$T$7,2,FALSE()),2)</f>
        <v>3</v>
      </c>
      <c r="W398" s="49" t="n">
        <f aca="false">MIN(100,P398+Q398+R398+S398+T398+U398+V398)</f>
        <v>63</v>
      </c>
      <c r="X398" s="56" t="n">
        <f aca="false">W398</f>
        <v>63</v>
      </c>
      <c r="Y398" s="49" t="str">
        <f aca="false">IF(X398&gt;=75,"Hot",IF(X398&gt;=50,"Warm","Cold"))</f>
        <v>Warm</v>
      </c>
      <c r="Z398" s="49" t="str">
        <f aca="false">IF(Y398="Hot","Call within 5 min · senior agent · site-visit slot",IF(Y398="Warm","Call within 24h · WhatsApp drip · price sheet","Retargeting audience · email nurture · skip dial"))</f>
        <v>Call within 24h · WhatsApp drip · price sheet</v>
      </c>
    </row>
    <row r="399" customFormat="false" ht="15" hidden="false" customHeight="true" outlineLevel="0" collapsed="false">
      <c r="A399" s="52" t="str">
        <f aca="false">'3. Raw Leads'!A399</f>
        <v>L0398</v>
      </c>
      <c r="B399" s="52" t="str">
        <f aca="false">'3. Raw Leads'!C399</f>
        <v>Arif Sheikh</v>
      </c>
      <c r="C399" s="52" t="str">
        <f aca="false">'3. Raw Leads'!D399</f>
        <v>01949021666</v>
      </c>
      <c r="D399" s="52" t="str">
        <f aca="false">'3. Raw Leads'!I399</f>
        <v>Uttara</v>
      </c>
      <c r="E399" s="52" t="str">
        <f aca="false">'3. Raw Leads'!J399</f>
        <v>Skyline Heights – Bashundhara</v>
      </c>
      <c r="F399" s="52" t="str">
        <f aca="false">'3. Raw Leads'!K399</f>
        <v>60L–80L</v>
      </c>
      <c r="G399" s="54" t="n">
        <f aca="false">'3. Raw Leads'!L399</f>
        <v>6999999</v>
      </c>
      <c r="H399" s="52" t="str">
        <f aca="false">'3. Raw Leads'!R399</f>
        <v>Most (≥75%)</v>
      </c>
      <c r="I399" s="57" t="n">
        <f aca="false">'3. Raw Leads'!S399</f>
        <v>95</v>
      </c>
      <c r="J399" s="52" t="n">
        <f aca="false">'3. Raw Leads'!T399</f>
        <v>0</v>
      </c>
      <c r="K399" s="52" t="n">
        <f aca="false">'3. Raw Leads'!U399</f>
        <v>2</v>
      </c>
      <c r="L399" s="52" t="str">
        <f aca="false">'3. Raw Leads'!V399</f>
        <v>Read no reply</v>
      </c>
      <c r="M399" s="52" t="n">
        <f aca="false">'3. Raw Leads'!W399</f>
        <v>1</v>
      </c>
      <c r="N399" s="52" t="str">
        <f aca="false">'3. Raw Leads'!X399</f>
        <v>Not picked up</v>
      </c>
      <c r="O399" s="52" t="str">
        <f aca="false">'3. Raw Leads'!N399</f>
        <v>Just exploring</v>
      </c>
      <c r="P399" s="52" t="n">
        <f aca="false">IFERROR(VLOOKUP(F399,'10. Lookups'!$A$3:$B$9,2,FALSE()),5)</f>
        <v>18</v>
      </c>
      <c r="Q399" s="52" t="n">
        <f aca="false">IFERROR(VLOOKUP(D399,'10. Lookups'!$D$3:$E$12,2,FALSE()),3)</f>
        <v>15</v>
      </c>
      <c r="R399" s="52" t="n">
        <f aca="false">IFERROR(VLOOKUP(E399,'10. Lookups'!$G$3:$H$8,2,FALSE()),5)</f>
        <v>15</v>
      </c>
      <c r="S399" s="52" t="n">
        <f aca="false">IFERROR(VLOOKUP(H399,'10. Lookups'!$J$3:$K$6,2,FALSE()),1)+IF(I399&gt;=75,5,IF(I399&gt;=50,3,IF(I399&gt;=25,2,IF(I399&gt;0,1,0))))+MIN(4,J399*2)</f>
        <v>9</v>
      </c>
      <c r="T399" s="52" t="n">
        <f aca="false">IF(K399&lt;=1,5,IF(K399&lt;=3,4,IF(K399&lt;=7,2,IF(K399&lt;=14,1,0))))+IFERROR(VLOOKUP(L399,'10. Lookups'!$M$3:$N$6,2,FALSE()),1)</f>
        <v>7</v>
      </c>
      <c r="U399" s="52" t="n">
        <f aca="false">IFERROR(VLOOKUP(N399,'10. Lookups'!$P$3:$Q$11,2,FALSE()),3)</f>
        <v>3</v>
      </c>
      <c r="V399" s="52" t="n">
        <f aca="false">IFERROR(VLOOKUP(O399,'10. Lookups'!$S$3:$T$7,2,FALSE()),2)</f>
        <v>1</v>
      </c>
      <c r="W399" s="52" t="n">
        <f aca="false">MIN(100,P399+Q399+R399+S399+T399+U399+V399)</f>
        <v>68</v>
      </c>
      <c r="X399" s="58" t="n">
        <f aca="false">W399</f>
        <v>68</v>
      </c>
      <c r="Y399" s="52" t="str">
        <f aca="false">IF(X399&gt;=75,"Hot",IF(X399&gt;=50,"Warm","Cold"))</f>
        <v>Warm</v>
      </c>
      <c r="Z399" s="52" t="str">
        <f aca="false">IF(Y399="Hot","Call within 5 min · senior agent · site-visit slot",IF(Y399="Warm","Call within 24h · WhatsApp drip · price sheet","Retargeting audience · email nurture · skip dial"))</f>
        <v>Call within 24h · WhatsApp drip · price sheet</v>
      </c>
    </row>
    <row r="400" customFormat="false" ht="15" hidden="false" customHeight="true" outlineLevel="0" collapsed="false">
      <c r="A400" s="49" t="str">
        <f aca="false">'3. Raw Leads'!A400</f>
        <v>L0399</v>
      </c>
      <c r="B400" s="49" t="str">
        <f aca="false">'3. Raw Leads'!C400</f>
        <v>Rashed Mondol</v>
      </c>
      <c r="C400" s="49" t="str">
        <f aca="false">'3. Raw Leads'!D400</f>
        <v>01393164772</v>
      </c>
      <c r="D400" s="49" t="str">
        <f aca="false">'3. Raw Leads'!I400</f>
        <v>Mirpur DOHS</v>
      </c>
      <c r="E400" s="49" t="str">
        <f aca="false">'3. Raw Leads'!J400</f>
        <v>Generic / Not Sure</v>
      </c>
      <c r="F400" s="49" t="str">
        <f aca="false">'3. Raw Leads'!K400</f>
        <v>80L–1Cr</v>
      </c>
      <c r="G400" s="51" t="n">
        <f aca="false">'3. Raw Leads'!L400</f>
        <v>8999999</v>
      </c>
      <c r="H400" s="49" t="str">
        <f aca="false">'3. Raw Leads'!R400</f>
        <v>Full (all fields)</v>
      </c>
      <c r="I400" s="55" t="n">
        <f aca="false">'3. Raw Leads'!S400</f>
        <v>0</v>
      </c>
      <c r="J400" s="49" t="n">
        <f aca="false">'3. Raw Leads'!T400</f>
        <v>1</v>
      </c>
      <c r="K400" s="49" t="n">
        <f aca="false">'3. Raw Leads'!U400</f>
        <v>0</v>
      </c>
      <c r="L400" s="49" t="str">
        <f aca="false">'3. Raw Leads'!V400</f>
        <v>Yes</v>
      </c>
      <c r="M400" s="49" t="n">
        <f aca="false">'3. Raw Leads'!W400</f>
        <v>2</v>
      </c>
      <c r="N400" s="49" t="str">
        <f aca="false">'3. Raw Leads'!X400</f>
        <v>Not interested</v>
      </c>
      <c r="O400" s="49" t="str">
        <f aca="false">'3. Raw Leads'!N400</f>
        <v>3–6 months</v>
      </c>
      <c r="P400" s="49" t="n">
        <f aca="false">IFERROR(VLOOKUP(F400,'10. Lookups'!$A$3:$B$9,2,FALSE()),5)</f>
        <v>22</v>
      </c>
      <c r="Q400" s="49" t="n">
        <f aca="false">IFERROR(VLOOKUP(D400,'10. Lookups'!$D$3:$E$12,2,FALSE()),3)</f>
        <v>15</v>
      </c>
      <c r="R400" s="49" t="n">
        <f aca="false">IFERROR(VLOOKUP(E400,'10. Lookups'!$G$3:$H$8,2,FALSE()),5)</f>
        <v>5</v>
      </c>
      <c r="S400" s="49" t="n">
        <f aca="false">IFERROR(VLOOKUP(H400,'10. Lookups'!$J$3:$K$6,2,FALSE()),1)+IF(I400&gt;=75,5,IF(I400&gt;=50,3,IF(I400&gt;=25,2,IF(I400&gt;0,1,0))))+MIN(4,J400*2)</f>
        <v>8</v>
      </c>
      <c r="T400" s="49" t="n">
        <f aca="false">IF(K400&lt;=1,5,IF(K400&lt;=3,4,IF(K400&lt;=7,2,IF(K400&lt;=14,1,0))))+IFERROR(VLOOKUP(L400,'10. Lookups'!$M$3:$N$6,2,FALSE()),1)</f>
        <v>10</v>
      </c>
      <c r="U400" s="49" t="n">
        <f aca="false">IFERROR(VLOOKUP(N400,'10. Lookups'!$P$3:$Q$11,2,FALSE()),3)</f>
        <v>1</v>
      </c>
      <c r="V400" s="49" t="n">
        <f aca="false">IFERROR(VLOOKUP(O400,'10. Lookups'!$S$3:$T$7,2,FALSE()),2)</f>
        <v>3</v>
      </c>
      <c r="W400" s="49" t="n">
        <f aca="false">MIN(100,P400+Q400+R400+S400+T400+U400+V400)</f>
        <v>64</v>
      </c>
      <c r="X400" s="56" t="n">
        <f aca="false">W400</f>
        <v>64</v>
      </c>
      <c r="Y400" s="49" t="str">
        <f aca="false">IF(X400&gt;=75,"Hot",IF(X400&gt;=50,"Warm","Cold"))</f>
        <v>Warm</v>
      </c>
      <c r="Z400" s="49" t="str">
        <f aca="false">IF(Y400="Hot","Call within 5 min · senior agent · site-visit slot",IF(Y400="Warm","Call within 24h · WhatsApp drip · price sheet","Retargeting audience · email nurture · skip dial"))</f>
        <v>Call within 24h · WhatsApp drip · price sheet</v>
      </c>
    </row>
    <row r="401" customFormat="false" ht="15" hidden="false" customHeight="true" outlineLevel="0" collapsed="false">
      <c r="A401" s="52" t="str">
        <f aca="false">'3. Raw Leads'!A401</f>
        <v>L0400</v>
      </c>
      <c r="B401" s="52" t="str">
        <f aca="false">'3. Raw Leads'!C401</f>
        <v>Sumon Talukder</v>
      </c>
      <c r="C401" s="52" t="str">
        <f aca="false">'3. Raw Leads'!D401</f>
        <v>01695923234</v>
      </c>
      <c r="D401" s="52" t="str">
        <f aca="false">'3. Raw Leads'!I401</f>
        <v>Uttara</v>
      </c>
      <c r="E401" s="52" t="str">
        <f aca="false">'3. Raw Leads'!J401</f>
        <v>Generic / Not Sure</v>
      </c>
      <c r="F401" s="52" t="str">
        <f aca="false">'3. Raw Leads'!K401</f>
        <v>1Cr–1.25Cr</v>
      </c>
      <c r="G401" s="54" t="n">
        <f aca="false">'3. Raw Leads'!L401</f>
        <v>11249999</v>
      </c>
      <c r="H401" s="52" t="str">
        <f aca="false">'3. Raw Leads'!R401</f>
        <v>Most (≥75%)</v>
      </c>
      <c r="I401" s="57" t="n">
        <f aca="false">'3. Raw Leads'!S401</f>
        <v>0</v>
      </c>
      <c r="J401" s="52" t="n">
        <f aca="false">'3. Raw Leads'!T401</f>
        <v>0</v>
      </c>
      <c r="K401" s="52" t="n">
        <f aca="false">'3. Raw Leads'!U401</f>
        <v>3</v>
      </c>
      <c r="L401" s="52" t="str">
        <f aca="false">'3. Raw Leads'!V401</f>
        <v>Read no reply</v>
      </c>
      <c r="M401" s="52" t="n">
        <f aca="false">'3. Raw Leads'!W401</f>
        <v>2</v>
      </c>
      <c r="N401" s="52" t="str">
        <f aca="false">'3. Raw Leads'!X401</f>
        <v>Not picked up</v>
      </c>
      <c r="O401" s="52" t="str">
        <f aca="false">'3. Raw Leads'!N401</f>
        <v>6–12 months</v>
      </c>
      <c r="P401" s="52" t="n">
        <f aca="false">IFERROR(VLOOKUP(F401,'10. Lookups'!$A$3:$B$9,2,FALSE()),5)</f>
        <v>25</v>
      </c>
      <c r="Q401" s="52" t="n">
        <f aca="false">IFERROR(VLOOKUP(D401,'10. Lookups'!$D$3:$E$12,2,FALSE()),3)</f>
        <v>15</v>
      </c>
      <c r="R401" s="52" t="n">
        <f aca="false">IFERROR(VLOOKUP(E401,'10. Lookups'!$G$3:$H$8,2,FALSE()),5)</f>
        <v>5</v>
      </c>
      <c r="S401" s="52" t="n">
        <f aca="false">IFERROR(VLOOKUP(H401,'10. Lookups'!$J$3:$K$6,2,FALSE()),1)+IF(I401&gt;=75,5,IF(I401&gt;=50,3,IF(I401&gt;=25,2,IF(I401&gt;0,1,0))))+MIN(4,J401*2)</f>
        <v>4</v>
      </c>
      <c r="T401" s="52" t="n">
        <f aca="false">IF(K401&lt;=1,5,IF(K401&lt;=3,4,IF(K401&lt;=7,2,IF(K401&lt;=14,1,0))))+IFERROR(VLOOKUP(L401,'10. Lookups'!$M$3:$N$6,2,FALSE()),1)</f>
        <v>7</v>
      </c>
      <c r="U401" s="52" t="n">
        <f aca="false">IFERROR(VLOOKUP(N401,'10. Lookups'!$P$3:$Q$11,2,FALSE()),3)</f>
        <v>3</v>
      </c>
      <c r="V401" s="52" t="n">
        <f aca="false">IFERROR(VLOOKUP(O401,'10. Lookups'!$S$3:$T$7,2,FALSE()),2)</f>
        <v>2</v>
      </c>
      <c r="W401" s="52" t="n">
        <f aca="false">MIN(100,P401+Q401+R401+S401+T401+U401+V401)</f>
        <v>61</v>
      </c>
      <c r="X401" s="58" t="n">
        <f aca="false">W401</f>
        <v>61</v>
      </c>
      <c r="Y401" s="52" t="str">
        <f aca="false">IF(X401&gt;=75,"Hot",IF(X401&gt;=50,"Warm","Cold"))</f>
        <v>Warm</v>
      </c>
      <c r="Z401" s="52" t="str">
        <f aca="false">IF(Y401="Hot","Call within 5 min · senior agent · site-visit slot",IF(Y401="Warm","Call within 24h · WhatsApp drip · price sheet","Retargeting audience · email nurture · skip dial"))</f>
        <v>Call within 24h · WhatsApp drip · price sheet</v>
      </c>
    </row>
    <row r="402" customFormat="false" ht="15" hidden="false" customHeight="true" outlineLevel="0" collapsed="false">
      <c r="A402" s="49" t="str">
        <f aca="false">'3. Raw Leads'!A402</f>
        <v>L0401</v>
      </c>
      <c r="B402" s="49" t="str">
        <f aca="false">'3. Raw Leads'!C402</f>
        <v>Polash Hossain</v>
      </c>
      <c r="C402" s="49" t="str">
        <f aca="false">'3. Raw Leads'!D402</f>
        <v>01773607763</v>
      </c>
      <c r="D402" s="49" t="str">
        <f aca="false">'3. Raw Leads'!I402</f>
        <v>Mohammadpur</v>
      </c>
      <c r="E402" s="49" t="str">
        <f aca="false">'3. Raw Leads'!J402</f>
        <v>Generic / Not Sure</v>
      </c>
      <c r="F402" s="49" t="str">
        <f aca="false">'3. Raw Leads'!K402</f>
        <v>80L–1Cr</v>
      </c>
      <c r="G402" s="51" t="n">
        <f aca="false">'3. Raw Leads'!L402</f>
        <v>8999999</v>
      </c>
      <c r="H402" s="49" t="str">
        <f aca="false">'3. Raw Leads'!R402</f>
        <v>Minimal (&lt;50%)</v>
      </c>
      <c r="I402" s="55" t="n">
        <f aca="false">'3. Raw Leads'!S402</f>
        <v>0</v>
      </c>
      <c r="J402" s="49" t="n">
        <f aca="false">'3. Raw Leads'!T402</f>
        <v>0</v>
      </c>
      <c r="K402" s="49" t="n">
        <f aca="false">'3. Raw Leads'!U402</f>
        <v>0</v>
      </c>
      <c r="L402" s="49" t="str">
        <f aca="false">'3. Raw Leads'!V402</f>
        <v>No</v>
      </c>
      <c r="M402" s="49" t="n">
        <f aca="false">'3. Raw Leads'!W402</f>
        <v>2</v>
      </c>
      <c r="N402" s="49" t="str">
        <f aca="false">'3. Raw Leads'!X402</f>
        <v>Not interested</v>
      </c>
      <c r="O402" s="49" t="str">
        <f aca="false">'3. Raw Leads'!N402</f>
        <v>1–3 months</v>
      </c>
      <c r="P402" s="49" t="n">
        <f aca="false">IFERROR(VLOOKUP(F402,'10. Lookups'!$A$3:$B$9,2,FALSE()),5)</f>
        <v>22</v>
      </c>
      <c r="Q402" s="49" t="n">
        <f aca="false">IFERROR(VLOOKUP(D402,'10. Lookups'!$D$3:$E$12,2,FALSE()),3)</f>
        <v>8</v>
      </c>
      <c r="R402" s="49" t="n">
        <f aca="false">IFERROR(VLOOKUP(E402,'10. Lookups'!$G$3:$H$8,2,FALSE()),5)</f>
        <v>5</v>
      </c>
      <c r="S402" s="49" t="n">
        <f aca="false">IFERROR(VLOOKUP(H402,'10. Lookups'!$J$3:$K$6,2,FALSE()),1)+IF(I402&gt;=75,5,IF(I402&gt;=50,3,IF(I402&gt;=25,2,IF(I402&gt;0,1,0))))+MIN(4,J402*2)</f>
        <v>1</v>
      </c>
      <c r="T402" s="49" t="n">
        <f aca="false">IF(K402&lt;=1,5,IF(K402&lt;=3,4,IF(K402&lt;=7,2,IF(K402&lt;=14,1,0))))+IFERROR(VLOOKUP(L402,'10. Lookups'!$M$3:$N$6,2,FALSE()),1)</f>
        <v>6</v>
      </c>
      <c r="U402" s="49" t="n">
        <f aca="false">IFERROR(VLOOKUP(N402,'10. Lookups'!$P$3:$Q$11,2,FALSE()),3)</f>
        <v>1</v>
      </c>
      <c r="V402" s="49" t="n">
        <f aca="false">IFERROR(VLOOKUP(O402,'10. Lookups'!$S$3:$T$7,2,FALSE()),2)</f>
        <v>4</v>
      </c>
      <c r="W402" s="49" t="n">
        <f aca="false">MIN(100,P402+Q402+R402+S402+T402+U402+V402)</f>
        <v>47</v>
      </c>
      <c r="X402" s="56" t="n">
        <f aca="false">W402</f>
        <v>47</v>
      </c>
      <c r="Y402" s="49" t="str">
        <f aca="false">IF(X402&gt;=75,"Hot",IF(X402&gt;=50,"Warm","Cold"))</f>
        <v>Cold</v>
      </c>
      <c r="Z402" s="49" t="str">
        <f aca="false">IF(Y402="Hot","Call within 5 min · senior agent · site-visit slot",IF(Y402="Warm","Call within 24h · WhatsApp drip · price sheet","Retargeting audience · email nurture · skip dial"))</f>
        <v>Retargeting audience · email nurture · skip dial</v>
      </c>
    </row>
    <row r="403" customFormat="false" ht="15" hidden="false" customHeight="true" outlineLevel="0" collapsed="false">
      <c r="A403" s="52" t="str">
        <f aca="false">'3. Raw Leads'!A403</f>
        <v>L0402</v>
      </c>
      <c r="B403" s="52" t="str">
        <f aca="false">'3. Raw Leads'!C403</f>
        <v>Nusrat Chowdhury</v>
      </c>
      <c r="C403" s="52" t="str">
        <f aca="false">'3. Raw Leads'!D403</f>
        <v>01666155416</v>
      </c>
      <c r="D403" s="52" t="str">
        <f aca="false">'3. Raw Leads'!I403</f>
        <v>Uttara</v>
      </c>
      <c r="E403" s="52" t="str">
        <f aca="false">'3. Raw Leads'!J403</f>
        <v>Uttara Greenview</v>
      </c>
      <c r="F403" s="52" t="str">
        <f aca="false">'3. Raw Leads'!K403</f>
        <v>80L–1Cr</v>
      </c>
      <c r="G403" s="54" t="n">
        <f aca="false">'3. Raw Leads'!L403</f>
        <v>8999999</v>
      </c>
      <c r="H403" s="52" t="str">
        <f aca="false">'3. Raw Leads'!R403</f>
        <v>Full (all fields)</v>
      </c>
      <c r="I403" s="57" t="n">
        <f aca="false">'3. Raw Leads'!S403</f>
        <v>0</v>
      </c>
      <c r="J403" s="52" t="n">
        <f aca="false">'3. Raw Leads'!T403</f>
        <v>0</v>
      </c>
      <c r="K403" s="52" t="n">
        <f aca="false">'3. Raw Leads'!U403</f>
        <v>2</v>
      </c>
      <c r="L403" s="52" t="str">
        <f aca="false">'3. Raw Leads'!V403</f>
        <v>No</v>
      </c>
      <c r="M403" s="52" t="n">
        <f aca="false">'3. Raw Leads'!W403</f>
        <v>5</v>
      </c>
      <c r="N403" s="52" t="str">
        <f aca="false">'3. Raw Leads'!X403</f>
        <v>Site visit confirmed</v>
      </c>
      <c r="O403" s="52" t="str">
        <f aca="false">'3. Raw Leads'!N403</f>
        <v>Just exploring</v>
      </c>
      <c r="P403" s="52" t="n">
        <f aca="false">IFERROR(VLOOKUP(F403,'10. Lookups'!$A$3:$B$9,2,FALSE()),5)</f>
        <v>22</v>
      </c>
      <c r="Q403" s="52" t="n">
        <f aca="false">IFERROR(VLOOKUP(D403,'10. Lookups'!$D$3:$E$12,2,FALSE()),3)</f>
        <v>15</v>
      </c>
      <c r="R403" s="52" t="n">
        <f aca="false">IFERROR(VLOOKUP(E403,'10. Lookups'!$G$3:$H$8,2,FALSE()),5)</f>
        <v>15</v>
      </c>
      <c r="S403" s="52" t="n">
        <f aca="false">IFERROR(VLOOKUP(H403,'10. Lookups'!$J$3:$K$6,2,FALSE()),1)+IF(I403&gt;=75,5,IF(I403&gt;=50,3,IF(I403&gt;=25,2,IF(I403&gt;0,1,0))))+MIN(4,J403*2)</f>
        <v>6</v>
      </c>
      <c r="T403" s="52" t="n">
        <f aca="false">IF(K403&lt;=1,5,IF(K403&lt;=3,4,IF(K403&lt;=7,2,IF(K403&lt;=14,1,0))))+IFERROR(VLOOKUP(L403,'10. Lookups'!$M$3:$N$6,2,FALSE()),1)</f>
        <v>5</v>
      </c>
      <c r="U403" s="52" t="n">
        <f aca="false">IFERROR(VLOOKUP(N403,'10. Lookups'!$P$3:$Q$11,2,FALSE()),3)</f>
        <v>15</v>
      </c>
      <c r="V403" s="52" t="n">
        <f aca="false">IFERROR(VLOOKUP(O403,'10. Lookups'!$S$3:$T$7,2,FALSE()),2)</f>
        <v>1</v>
      </c>
      <c r="W403" s="52" t="n">
        <f aca="false">MIN(100,P403+Q403+R403+S403+T403+U403+V403)</f>
        <v>79</v>
      </c>
      <c r="X403" s="58" t="n">
        <f aca="false">W403</f>
        <v>79</v>
      </c>
      <c r="Y403" s="52" t="str">
        <f aca="false">IF(X403&gt;=75,"Hot",IF(X403&gt;=50,"Warm","Cold"))</f>
        <v>Hot</v>
      </c>
      <c r="Z403" s="52" t="str">
        <f aca="false">IF(Y403="Hot","Call within 5 min · senior agent · site-visit slot",IF(Y403="Warm","Call within 24h · WhatsApp drip · price sheet","Retargeting audience · email nurture · skip dial"))</f>
        <v>Call within 5 min · senior agent · site-visit slot</v>
      </c>
    </row>
    <row r="404" customFormat="false" ht="15" hidden="false" customHeight="true" outlineLevel="0" collapsed="false">
      <c r="A404" s="49" t="str">
        <f aca="false">'3. Raw Leads'!A404</f>
        <v>L0403</v>
      </c>
      <c r="B404" s="49" t="str">
        <f aca="false">'3. Raw Leads'!C404</f>
        <v>Mahbub Siddique</v>
      </c>
      <c r="C404" s="49" t="str">
        <f aca="false">'3. Raw Leads'!D404</f>
        <v>01326228225</v>
      </c>
      <c r="D404" s="49" t="str">
        <f aca="false">'3. Raw Leads'!I404</f>
        <v>Badda</v>
      </c>
      <c r="E404" s="49" t="str">
        <f aca="false">'3. Raw Leads'!J404</f>
        <v>Generic / Not Sure</v>
      </c>
      <c r="F404" s="49" t="str">
        <f aca="false">'3. Raw Leads'!K404</f>
        <v>Under 60L</v>
      </c>
      <c r="G404" s="51" t="n">
        <f aca="false">'3. Raw Leads'!L404</f>
        <v>4499999</v>
      </c>
      <c r="H404" s="49" t="str">
        <f aca="false">'3. Raw Leads'!R404</f>
        <v>Full (all fields)</v>
      </c>
      <c r="I404" s="55" t="n">
        <f aca="false">'3. Raw Leads'!S404</f>
        <v>25</v>
      </c>
      <c r="J404" s="49" t="n">
        <f aca="false">'3. Raw Leads'!T404</f>
        <v>0</v>
      </c>
      <c r="K404" s="49" t="n">
        <f aca="false">'3. Raw Leads'!U404</f>
        <v>2</v>
      </c>
      <c r="L404" s="49" t="str">
        <f aca="false">'3. Raw Leads'!V404</f>
        <v>Yes</v>
      </c>
      <c r="M404" s="49" t="n">
        <f aca="false">'3. Raw Leads'!W404</f>
        <v>3</v>
      </c>
      <c r="N404" s="49" t="str">
        <f aca="false">'3. Raw Leads'!X404</f>
        <v>Interested – evaluating</v>
      </c>
      <c r="O404" s="49" t="str">
        <f aca="false">'3. Raw Leads'!N404</f>
        <v>Within 1 month</v>
      </c>
      <c r="P404" s="49" t="n">
        <f aca="false">IFERROR(VLOOKUP(F404,'10. Lookups'!$A$3:$B$9,2,FALSE()),5)</f>
        <v>8</v>
      </c>
      <c r="Q404" s="49" t="n">
        <f aca="false">IFERROR(VLOOKUP(D404,'10. Lookups'!$D$3:$E$12,2,FALSE()),3)</f>
        <v>7</v>
      </c>
      <c r="R404" s="49" t="n">
        <f aca="false">IFERROR(VLOOKUP(E404,'10. Lookups'!$G$3:$H$8,2,FALSE()),5)</f>
        <v>5</v>
      </c>
      <c r="S404" s="49" t="n">
        <f aca="false">IFERROR(VLOOKUP(H404,'10. Lookups'!$J$3:$K$6,2,FALSE()),1)+IF(I404&gt;=75,5,IF(I404&gt;=50,3,IF(I404&gt;=25,2,IF(I404&gt;0,1,0))))+MIN(4,J404*2)</f>
        <v>8</v>
      </c>
      <c r="T404" s="49" t="n">
        <f aca="false">IF(K404&lt;=1,5,IF(K404&lt;=3,4,IF(K404&lt;=7,2,IF(K404&lt;=14,1,0))))+IFERROR(VLOOKUP(L404,'10. Lookups'!$M$3:$N$6,2,FALSE()),1)</f>
        <v>9</v>
      </c>
      <c r="U404" s="49" t="n">
        <f aca="false">IFERROR(VLOOKUP(N404,'10. Lookups'!$P$3:$Q$11,2,FALSE()),3)</f>
        <v>10</v>
      </c>
      <c r="V404" s="49" t="n">
        <f aca="false">IFERROR(VLOOKUP(O404,'10. Lookups'!$S$3:$T$7,2,FALSE()),2)</f>
        <v>5</v>
      </c>
      <c r="W404" s="49" t="n">
        <f aca="false">MIN(100,P404+Q404+R404+S404+T404+U404+V404)</f>
        <v>52</v>
      </c>
      <c r="X404" s="56" t="n">
        <f aca="false">W404</f>
        <v>52</v>
      </c>
      <c r="Y404" s="49" t="str">
        <f aca="false">IF(X404&gt;=75,"Hot",IF(X404&gt;=50,"Warm","Cold"))</f>
        <v>Warm</v>
      </c>
      <c r="Z404" s="49" t="str">
        <f aca="false">IF(Y404="Hot","Call within 5 min · senior agent · site-visit slot",IF(Y404="Warm","Call within 24h · WhatsApp drip · price sheet","Retargeting audience · email nurture · skip dial"))</f>
        <v>Call within 24h · WhatsApp drip · price sheet</v>
      </c>
    </row>
    <row r="405" customFormat="false" ht="15" hidden="false" customHeight="true" outlineLevel="0" collapsed="false">
      <c r="A405" s="52" t="str">
        <f aca="false">'3. Raw Leads'!A405</f>
        <v>L0404</v>
      </c>
      <c r="B405" s="52" t="str">
        <f aca="false">'3. Raw Leads'!C405</f>
        <v>Riaz Siddique</v>
      </c>
      <c r="C405" s="52" t="str">
        <f aca="false">'3. Raw Leads'!D405</f>
        <v>01311776872</v>
      </c>
      <c r="D405" s="52" t="str">
        <f aca="false">'3. Raw Leads'!I405</f>
        <v>Banasree</v>
      </c>
      <c r="E405" s="52" t="str">
        <f aca="false">'3. Raw Leads'!J405</f>
        <v>Aftab Garden Residence</v>
      </c>
      <c r="F405" s="52" t="str">
        <f aca="false">'3. Raw Leads'!K405</f>
        <v>Above 1.5Cr</v>
      </c>
      <c r="G405" s="54" t="n">
        <f aca="false">'3. Raw Leads'!L405</f>
        <v>20000000</v>
      </c>
      <c r="H405" s="52" t="str">
        <f aca="false">'3. Raw Leads'!R405</f>
        <v>Full (all fields)</v>
      </c>
      <c r="I405" s="57" t="n">
        <f aca="false">'3. Raw Leads'!S405</f>
        <v>0</v>
      </c>
      <c r="J405" s="52" t="n">
        <f aca="false">'3. Raw Leads'!T405</f>
        <v>1</v>
      </c>
      <c r="K405" s="52" t="n">
        <f aca="false">'3. Raw Leads'!U405</f>
        <v>2</v>
      </c>
      <c r="L405" s="52" t="str">
        <f aca="false">'3. Raw Leads'!V405</f>
        <v>Yes</v>
      </c>
      <c r="M405" s="52" t="n">
        <f aca="false">'3. Raw Leads'!W405</f>
        <v>1</v>
      </c>
      <c r="N405" s="52" t="str">
        <f aca="false">'3. Raw Leads'!X405</f>
        <v>Not interested</v>
      </c>
      <c r="O405" s="52" t="str">
        <f aca="false">'3. Raw Leads'!N405</f>
        <v>3–6 months</v>
      </c>
      <c r="P405" s="52" t="n">
        <f aca="false">IFERROR(VLOOKUP(F405,'10. Lookups'!$A$3:$B$9,2,FALSE()),5)</f>
        <v>15</v>
      </c>
      <c r="Q405" s="52" t="n">
        <f aca="false">IFERROR(VLOOKUP(D405,'10. Lookups'!$D$3:$E$12,2,FALSE()),3)</f>
        <v>15</v>
      </c>
      <c r="R405" s="52" t="n">
        <f aca="false">IFERROR(VLOOKUP(E405,'10. Lookups'!$G$3:$H$8,2,FALSE()),5)</f>
        <v>15</v>
      </c>
      <c r="S405" s="52" t="n">
        <f aca="false">IFERROR(VLOOKUP(H405,'10. Lookups'!$J$3:$K$6,2,FALSE()),1)+IF(I405&gt;=75,5,IF(I405&gt;=50,3,IF(I405&gt;=25,2,IF(I405&gt;0,1,0))))+MIN(4,J405*2)</f>
        <v>8</v>
      </c>
      <c r="T405" s="52" t="n">
        <f aca="false">IF(K405&lt;=1,5,IF(K405&lt;=3,4,IF(K405&lt;=7,2,IF(K405&lt;=14,1,0))))+IFERROR(VLOOKUP(L405,'10. Lookups'!$M$3:$N$6,2,FALSE()),1)</f>
        <v>9</v>
      </c>
      <c r="U405" s="52" t="n">
        <f aca="false">IFERROR(VLOOKUP(N405,'10. Lookups'!$P$3:$Q$11,2,FALSE()),3)</f>
        <v>1</v>
      </c>
      <c r="V405" s="52" t="n">
        <f aca="false">IFERROR(VLOOKUP(O405,'10. Lookups'!$S$3:$T$7,2,FALSE()),2)</f>
        <v>3</v>
      </c>
      <c r="W405" s="52" t="n">
        <f aca="false">MIN(100,P405+Q405+R405+S405+T405+U405+V405)</f>
        <v>66</v>
      </c>
      <c r="X405" s="58" t="n">
        <f aca="false">W405</f>
        <v>66</v>
      </c>
      <c r="Y405" s="52" t="str">
        <f aca="false">IF(X405&gt;=75,"Hot",IF(X405&gt;=50,"Warm","Cold"))</f>
        <v>Warm</v>
      </c>
      <c r="Z405" s="52" t="str">
        <f aca="false">IF(Y405="Hot","Call within 5 min · senior agent · site-visit slot",IF(Y405="Warm","Call within 24h · WhatsApp drip · price sheet","Retargeting audience · email nurture · skip dial"))</f>
        <v>Call within 24h · WhatsApp drip · price sheet</v>
      </c>
    </row>
    <row r="406" customFormat="false" ht="15" hidden="false" customHeight="true" outlineLevel="0" collapsed="false">
      <c r="A406" s="49" t="str">
        <f aca="false">'3. Raw Leads'!A406</f>
        <v>L0405</v>
      </c>
      <c r="B406" s="49" t="str">
        <f aca="false">'3. Raw Leads'!C406</f>
        <v>Sabbir Mahmud</v>
      </c>
      <c r="C406" s="49" t="str">
        <f aca="false">'3. Raw Leads'!D406</f>
        <v>01834245798</v>
      </c>
      <c r="D406" s="49" t="str">
        <f aca="false">'3. Raw Leads'!I406</f>
        <v>Bashundhara R/A</v>
      </c>
      <c r="E406" s="49" t="str">
        <f aca="false">'3. Raw Leads'!J406</f>
        <v>Mirpur DOHS Premier</v>
      </c>
      <c r="F406" s="49" t="str">
        <f aca="false">'3. Raw Leads'!K406</f>
        <v>1Cr–1.25Cr</v>
      </c>
      <c r="G406" s="51" t="n">
        <f aca="false">'3. Raw Leads'!L406</f>
        <v>11249999</v>
      </c>
      <c r="H406" s="49" t="str">
        <f aca="false">'3. Raw Leads'!R406</f>
        <v>Full (all fields)</v>
      </c>
      <c r="I406" s="55" t="n">
        <f aca="false">'3. Raw Leads'!S406</f>
        <v>100</v>
      </c>
      <c r="J406" s="49" t="n">
        <f aca="false">'3. Raw Leads'!T406</f>
        <v>0</v>
      </c>
      <c r="K406" s="49" t="n">
        <f aca="false">'3. Raw Leads'!U406</f>
        <v>0</v>
      </c>
      <c r="L406" s="49" t="str">
        <f aca="false">'3. Raw Leads'!V406</f>
        <v>Yes</v>
      </c>
      <c r="M406" s="49" t="n">
        <f aca="false">'3. Raw Leads'!W406</f>
        <v>2</v>
      </c>
      <c r="N406" s="49" t="str">
        <f aca="false">'3. Raw Leads'!X406</f>
        <v>Not interested</v>
      </c>
      <c r="O406" s="49" t="str">
        <f aca="false">'3. Raw Leads'!N406</f>
        <v>3–6 months</v>
      </c>
      <c r="P406" s="49" t="n">
        <f aca="false">IFERROR(VLOOKUP(F406,'10. Lookups'!$A$3:$B$9,2,FALSE()),5)</f>
        <v>25</v>
      </c>
      <c r="Q406" s="49" t="n">
        <f aca="false">IFERROR(VLOOKUP(D406,'10. Lookups'!$D$3:$E$12,2,FALSE()),3)</f>
        <v>15</v>
      </c>
      <c r="R406" s="49" t="n">
        <f aca="false">IFERROR(VLOOKUP(E406,'10. Lookups'!$G$3:$H$8,2,FALSE()),5)</f>
        <v>15</v>
      </c>
      <c r="S406" s="49" t="n">
        <f aca="false">IFERROR(VLOOKUP(H406,'10. Lookups'!$J$3:$K$6,2,FALSE()),1)+IF(I406&gt;=75,5,IF(I406&gt;=50,3,IF(I406&gt;=25,2,IF(I406&gt;0,1,0))))+MIN(4,J406*2)</f>
        <v>11</v>
      </c>
      <c r="T406" s="49" t="n">
        <f aca="false">IF(K406&lt;=1,5,IF(K406&lt;=3,4,IF(K406&lt;=7,2,IF(K406&lt;=14,1,0))))+IFERROR(VLOOKUP(L406,'10. Lookups'!$M$3:$N$6,2,FALSE()),1)</f>
        <v>10</v>
      </c>
      <c r="U406" s="49" t="n">
        <f aca="false">IFERROR(VLOOKUP(N406,'10. Lookups'!$P$3:$Q$11,2,FALSE()),3)</f>
        <v>1</v>
      </c>
      <c r="V406" s="49" t="n">
        <f aca="false">IFERROR(VLOOKUP(O406,'10. Lookups'!$S$3:$T$7,2,FALSE()),2)</f>
        <v>3</v>
      </c>
      <c r="W406" s="49" t="n">
        <f aca="false">MIN(100,P406+Q406+R406+S406+T406+U406+V406)</f>
        <v>80</v>
      </c>
      <c r="X406" s="56" t="n">
        <f aca="false">W406</f>
        <v>80</v>
      </c>
      <c r="Y406" s="49" t="str">
        <f aca="false">IF(X406&gt;=75,"Hot",IF(X406&gt;=50,"Warm","Cold"))</f>
        <v>Hot</v>
      </c>
      <c r="Z406" s="49" t="str">
        <f aca="false">IF(Y406="Hot","Call within 5 min · senior agent · site-visit slot",IF(Y406="Warm","Call within 24h · WhatsApp drip · price sheet","Retargeting audience · email nurture · skip dial"))</f>
        <v>Call within 5 min · senior agent · site-visit slot</v>
      </c>
    </row>
    <row r="407" customFormat="false" ht="15" hidden="false" customHeight="true" outlineLevel="0" collapsed="false">
      <c r="A407" s="52" t="str">
        <f aca="false">'3. Raw Leads'!A407</f>
        <v>L0406</v>
      </c>
      <c r="B407" s="52" t="str">
        <f aca="false">'3. Raw Leads'!C407</f>
        <v>Tausif Islam</v>
      </c>
      <c r="C407" s="52" t="str">
        <f aca="false">'3. Raw Leads'!D407</f>
        <v>01939673794</v>
      </c>
      <c r="D407" s="52" t="str">
        <f aca="false">'3. Raw Leads'!I407</f>
        <v>Aftab Nagar</v>
      </c>
      <c r="E407" s="52" t="str">
        <f aca="false">'3. Raw Leads'!J407</f>
        <v>Skyline Heights – Bashundhara</v>
      </c>
      <c r="F407" s="52" t="str">
        <f aca="false">'3. Raw Leads'!K407</f>
        <v>80L–1Cr</v>
      </c>
      <c r="G407" s="54" t="n">
        <f aca="false">'3. Raw Leads'!L407</f>
        <v>8999999</v>
      </c>
      <c r="H407" s="52" t="str">
        <f aca="false">'3. Raw Leads'!R407</f>
        <v>Full (all fields)</v>
      </c>
      <c r="I407" s="57" t="n">
        <f aca="false">'3. Raw Leads'!S407</f>
        <v>50</v>
      </c>
      <c r="J407" s="52" t="n">
        <f aca="false">'3. Raw Leads'!T407</f>
        <v>2</v>
      </c>
      <c r="K407" s="52" t="n">
        <f aca="false">'3. Raw Leads'!U407</f>
        <v>1</v>
      </c>
      <c r="L407" s="52" t="str">
        <f aca="false">'3. Raw Leads'!V407</f>
        <v>Read no reply</v>
      </c>
      <c r="M407" s="52" t="n">
        <f aca="false">'3. Raw Leads'!W407</f>
        <v>1</v>
      </c>
      <c r="N407" s="52" t="str">
        <f aca="false">'3. Raw Leads'!X407</f>
        <v>Needs info – follow up</v>
      </c>
      <c r="O407" s="52" t="str">
        <f aca="false">'3. Raw Leads'!N407</f>
        <v>Just exploring</v>
      </c>
      <c r="P407" s="52" t="n">
        <f aca="false">IFERROR(VLOOKUP(F407,'10. Lookups'!$A$3:$B$9,2,FALSE()),5)</f>
        <v>22</v>
      </c>
      <c r="Q407" s="52" t="n">
        <f aca="false">IFERROR(VLOOKUP(D407,'10. Lookups'!$D$3:$E$12,2,FALSE()),3)</f>
        <v>15</v>
      </c>
      <c r="R407" s="52" t="n">
        <f aca="false">IFERROR(VLOOKUP(E407,'10. Lookups'!$G$3:$H$8,2,FALSE()),5)</f>
        <v>15</v>
      </c>
      <c r="S407" s="52" t="n">
        <f aca="false">IFERROR(VLOOKUP(H407,'10. Lookups'!$J$3:$K$6,2,FALSE()),1)+IF(I407&gt;=75,5,IF(I407&gt;=50,3,IF(I407&gt;=25,2,IF(I407&gt;0,1,0))))+MIN(4,J407*2)</f>
        <v>13</v>
      </c>
      <c r="T407" s="52" t="n">
        <f aca="false">IF(K407&lt;=1,5,IF(K407&lt;=3,4,IF(K407&lt;=7,2,IF(K407&lt;=14,1,0))))+IFERROR(VLOOKUP(L407,'10. Lookups'!$M$3:$N$6,2,FALSE()),1)</f>
        <v>8</v>
      </c>
      <c r="U407" s="52" t="n">
        <f aca="false">IFERROR(VLOOKUP(N407,'10. Lookups'!$P$3:$Q$11,2,FALSE()),3)</f>
        <v>7</v>
      </c>
      <c r="V407" s="52" t="n">
        <f aca="false">IFERROR(VLOOKUP(O407,'10. Lookups'!$S$3:$T$7,2,FALSE()),2)</f>
        <v>1</v>
      </c>
      <c r="W407" s="52" t="n">
        <f aca="false">MIN(100,P407+Q407+R407+S407+T407+U407+V407)</f>
        <v>81</v>
      </c>
      <c r="X407" s="58" t="n">
        <f aca="false">W407</f>
        <v>81</v>
      </c>
      <c r="Y407" s="52" t="str">
        <f aca="false">IF(X407&gt;=75,"Hot",IF(X407&gt;=50,"Warm","Cold"))</f>
        <v>Hot</v>
      </c>
      <c r="Z407" s="52" t="str">
        <f aca="false">IF(Y407="Hot","Call within 5 min · senior agent · site-visit slot",IF(Y407="Warm","Call within 24h · WhatsApp drip · price sheet","Retargeting audience · email nurture · skip dial"))</f>
        <v>Call within 5 min · senior agent · site-visit slot</v>
      </c>
    </row>
    <row r="408" customFormat="false" ht="15" hidden="false" customHeight="true" outlineLevel="0" collapsed="false">
      <c r="A408" s="49" t="str">
        <f aca="false">'3. Raw Leads'!A408</f>
        <v>L0407</v>
      </c>
      <c r="B408" s="49" t="str">
        <f aca="false">'3. Raw Leads'!C408</f>
        <v>Rumman Mondol</v>
      </c>
      <c r="C408" s="49" t="str">
        <f aca="false">'3. Raw Leads'!D408</f>
        <v>01611842547</v>
      </c>
      <c r="D408" s="49" t="str">
        <f aca="false">'3. Raw Leads'!I408</f>
        <v>Outside Dhaka</v>
      </c>
      <c r="E408" s="49" t="str">
        <f aca="false">'3. Raw Leads'!J408</f>
        <v>Generic / Not Sure</v>
      </c>
      <c r="F408" s="49" t="str">
        <f aca="false">'3. Raw Leads'!K408</f>
        <v>60L–80L</v>
      </c>
      <c r="G408" s="51" t="n">
        <f aca="false">'3. Raw Leads'!L408</f>
        <v>6999999</v>
      </c>
      <c r="H408" s="49" t="str">
        <f aca="false">'3. Raw Leads'!R408</f>
        <v>Most (≥75%)</v>
      </c>
      <c r="I408" s="55" t="n">
        <f aca="false">'3. Raw Leads'!S408</f>
        <v>0</v>
      </c>
      <c r="J408" s="49" t="n">
        <f aca="false">'3. Raw Leads'!T408</f>
        <v>0</v>
      </c>
      <c r="K408" s="49" t="n">
        <f aca="false">'3. Raw Leads'!U408</f>
        <v>3</v>
      </c>
      <c r="L408" s="49" t="str">
        <f aca="false">'3. Raw Leads'!V408</f>
        <v>N/A</v>
      </c>
      <c r="M408" s="49" t="n">
        <f aca="false">'3. Raw Leads'!W408</f>
        <v>1</v>
      </c>
      <c r="N408" s="49" t="str">
        <f aca="false">'3. Raw Leads'!X408</f>
        <v>Interested – evaluating</v>
      </c>
      <c r="O408" s="49" t="str">
        <f aca="false">'3. Raw Leads'!N408</f>
        <v>3–6 months</v>
      </c>
      <c r="P408" s="49" t="n">
        <f aca="false">IFERROR(VLOOKUP(F408,'10. Lookups'!$A$3:$B$9,2,FALSE()),5)</f>
        <v>18</v>
      </c>
      <c r="Q408" s="49" t="n">
        <f aca="false">IFERROR(VLOOKUP(D408,'10. Lookups'!$D$3:$E$12,2,FALSE()),3)</f>
        <v>3</v>
      </c>
      <c r="R408" s="49" t="n">
        <f aca="false">IFERROR(VLOOKUP(E408,'10. Lookups'!$G$3:$H$8,2,FALSE()),5)</f>
        <v>5</v>
      </c>
      <c r="S408" s="49" t="n">
        <f aca="false">IFERROR(VLOOKUP(H408,'10. Lookups'!$J$3:$K$6,2,FALSE()),1)+IF(I408&gt;=75,5,IF(I408&gt;=50,3,IF(I408&gt;=25,2,IF(I408&gt;0,1,0))))+MIN(4,J408*2)</f>
        <v>4</v>
      </c>
      <c r="T408" s="49" t="n">
        <f aca="false">IF(K408&lt;=1,5,IF(K408&lt;=3,4,IF(K408&lt;=7,2,IF(K408&lt;=14,1,0))))+IFERROR(VLOOKUP(L408,'10. Lookups'!$M$3:$N$6,2,FALSE()),1)</f>
        <v>6</v>
      </c>
      <c r="U408" s="49" t="n">
        <f aca="false">IFERROR(VLOOKUP(N408,'10. Lookups'!$P$3:$Q$11,2,FALSE()),3)</f>
        <v>10</v>
      </c>
      <c r="V408" s="49" t="n">
        <f aca="false">IFERROR(VLOOKUP(O408,'10. Lookups'!$S$3:$T$7,2,FALSE()),2)</f>
        <v>3</v>
      </c>
      <c r="W408" s="49" t="n">
        <f aca="false">MIN(100,P408+Q408+R408+S408+T408+U408+V408)</f>
        <v>49</v>
      </c>
      <c r="X408" s="56" t="n">
        <f aca="false">W408</f>
        <v>49</v>
      </c>
      <c r="Y408" s="49" t="str">
        <f aca="false">IF(X408&gt;=75,"Hot",IF(X408&gt;=50,"Warm","Cold"))</f>
        <v>Cold</v>
      </c>
      <c r="Z408" s="49" t="str">
        <f aca="false">IF(Y408="Hot","Call within 5 min · senior agent · site-visit slot",IF(Y408="Warm","Call within 24h · WhatsApp drip · price sheet","Retargeting audience · email nurture · skip dial"))</f>
        <v>Retargeting audience · email nurture · skip dial</v>
      </c>
    </row>
    <row r="409" customFormat="false" ht="15" hidden="false" customHeight="true" outlineLevel="0" collapsed="false">
      <c r="A409" s="52" t="str">
        <f aca="false">'3. Raw Leads'!A409</f>
        <v>L0408</v>
      </c>
      <c r="B409" s="52" t="str">
        <f aca="false">'3. Raw Leads'!C409</f>
        <v>Polash Mondol</v>
      </c>
      <c r="C409" s="52" t="str">
        <f aca="false">'3. Raw Leads'!D409</f>
        <v>01852129328</v>
      </c>
      <c r="D409" s="52" t="str">
        <f aca="false">'3. Raw Leads'!I409</f>
        <v>Bashundhara R/A</v>
      </c>
      <c r="E409" s="52" t="str">
        <f aca="false">'3. Raw Leads'!J409</f>
        <v>Generic / Not Sure</v>
      </c>
      <c r="F409" s="52" t="str">
        <f aca="false">'3. Raw Leads'!K409</f>
        <v>1.25Cr–1.5Cr</v>
      </c>
      <c r="G409" s="54" t="n">
        <f aca="false">'3. Raw Leads'!L409</f>
        <v>13750000</v>
      </c>
      <c r="H409" s="52" t="str">
        <f aca="false">'3. Raw Leads'!R409</f>
        <v>Partial (50–75%)</v>
      </c>
      <c r="I409" s="57" t="n">
        <f aca="false">'3. Raw Leads'!S409</f>
        <v>50</v>
      </c>
      <c r="J409" s="52" t="n">
        <f aca="false">'3. Raw Leads'!T409</f>
        <v>0</v>
      </c>
      <c r="K409" s="52" t="n">
        <f aca="false">'3. Raw Leads'!U409</f>
        <v>0</v>
      </c>
      <c r="L409" s="52" t="str">
        <f aca="false">'3. Raw Leads'!V409</f>
        <v>No</v>
      </c>
      <c r="M409" s="52" t="n">
        <f aca="false">'3. Raw Leads'!W409</f>
        <v>2</v>
      </c>
      <c r="N409" s="52" t="str">
        <f aca="false">'3. Raw Leads'!X409</f>
        <v>Not picked up</v>
      </c>
      <c r="O409" s="52" t="str">
        <f aca="false">'3. Raw Leads'!N409</f>
        <v>6–12 months</v>
      </c>
      <c r="P409" s="52" t="n">
        <f aca="false">IFERROR(VLOOKUP(F409,'10. Lookups'!$A$3:$B$9,2,FALSE()),5)</f>
        <v>23</v>
      </c>
      <c r="Q409" s="52" t="n">
        <f aca="false">IFERROR(VLOOKUP(D409,'10. Lookups'!$D$3:$E$12,2,FALSE()),3)</f>
        <v>15</v>
      </c>
      <c r="R409" s="52" t="n">
        <f aca="false">IFERROR(VLOOKUP(E409,'10. Lookups'!$G$3:$H$8,2,FALSE()),5)</f>
        <v>5</v>
      </c>
      <c r="S409" s="52" t="n">
        <f aca="false">IFERROR(VLOOKUP(H409,'10. Lookups'!$J$3:$K$6,2,FALSE()),1)+IF(I409&gt;=75,5,IF(I409&gt;=50,3,IF(I409&gt;=25,2,IF(I409&gt;0,1,0))))+MIN(4,J409*2)</f>
        <v>5</v>
      </c>
      <c r="T409" s="52" t="n">
        <f aca="false">IF(K409&lt;=1,5,IF(K409&lt;=3,4,IF(K409&lt;=7,2,IF(K409&lt;=14,1,0))))+IFERROR(VLOOKUP(L409,'10. Lookups'!$M$3:$N$6,2,FALSE()),1)</f>
        <v>6</v>
      </c>
      <c r="U409" s="52" t="n">
        <f aca="false">IFERROR(VLOOKUP(N409,'10. Lookups'!$P$3:$Q$11,2,FALSE()),3)</f>
        <v>3</v>
      </c>
      <c r="V409" s="52" t="n">
        <f aca="false">IFERROR(VLOOKUP(O409,'10. Lookups'!$S$3:$T$7,2,FALSE()),2)</f>
        <v>2</v>
      </c>
      <c r="W409" s="52" t="n">
        <f aca="false">MIN(100,P409+Q409+R409+S409+T409+U409+V409)</f>
        <v>59</v>
      </c>
      <c r="X409" s="58" t="n">
        <f aca="false">W409</f>
        <v>59</v>
      </c>
      <c r="Y409" s="52" t="str">
        <f aca="false">IF(X409&gt;=75,"Hot",IF(X409&gt;=50,"Warm","Cold"))</f>
        <v>Warm</v>
      </c>
      <c r="Z409" s="52" t="str">
        <f aca="false">IF(Y409="Hot","Call within 5 min · senior agent · site-visit slot",IF(Y409="Warm","Call within 24h · WhatsApp drip · price sheet","Retargeting audience · email nurture · skip dial"))</f>
        <v>Call within 24h · WhatsApp drip · price sheet</v>
      </c>
    </row>
    <row r="410" customFormat="false" ht="15" hidden="false" customHeight="true" outlineLevel="0" collapsed="false">
      <c r="A410" s="49" t="str">
        <f aca="false">'3. Raw Leads'!A410</f>
        <v>L0409</v>
      </c>
      <c r="B410" s="49" t="str">
        <f aca="false">'3. Raw Leads'!C410</f>
        <v>Asif Sarkar</v>
      </c>
      <c r="C410" s="49" t="str">
        <f aca="false">'3. Raw Leads'!D410</f>
        <v>01636266933</v>
      </c>
      <c r="D410" s="49" t="str">
        <f aca="false">'3. Raw Leads'!I410</f>
        <v>Mirpur DOHS</v>
      </c>
      <c r="E410" s="49" t="str">
        <f aca="false">'3. Raw Leads'!J410</f>
        <v>Mirpur DOHS Premier</v>
      </c>
      <c r="F410" s="49" t="str">
        <f aca="false">'3. Raw Leads'!K410</f>
        <v>80L–1Cr</v>
      </c>
      <c r="G410" s="51" t="n">
        <f aca="false">'3. Raw Leads'!L410</f>
        <v>8999999</v>
      </c>
      <c r="H410" s="49" t="str">
        <f aca="false">'3. Raw Leads'!R410</f>
        <v>Full (all fields)</v>
      </c>
      <c r="I410" s="55" t="n">
        <f aca="false">'3. Raw Leads'!S410</f>
        <v>75</v>
      </c>
      <c r="J410" s="49" t="n">
        <f aca="false">'3. Raw Leads'!T410</f>
        <v>1</v>
      </c>
      <c r="K410" s="49" t="n">
        <f aca="false">'3. Raw Leads'!U410</f>
        <v>0</v>
      </c>
      <c r="L410" s="49" t="str">
        <f aca="false">'3. Raw Leads'!V410</f>
        <v>No</v>
      </c>
      <c r="M410" s="49" t="n">
        <f aca="false">'3. Raw Leads'!W410</f>
        <v>1</v>
      </c>
      <c r="N410" s="49" t="str">
        <f aca="false">'3. Raw Leads'!X410</f>
        <v>Needs info – follow up</v>
      </c>
      <c r="O410" s="49" t="str">
        <f aca="false">'3. Raw Leads'!N410</f>
        <v>Just exploring</v>
      </c>
      <c r="P410" s="49" t="n">
        <f aca="false">IFERROR(VLOOKUP(F410,'10. Lookups'!$A$3:$B$9,2,FALSE()),5)</f>
        <v>22</v>
      </c>
      <c r="Q410" s="49" t="n">
        <f aca="false">IFERROR(VLOOKUP(D410,'10. Lookups'!$D$3:$E$12,2,FALSE()),3)</f>
        <v>15</v>
      </c>
      <c r="R410" s="49" t="n">
        <f aca="false">IFERROR(VLOOKUP(E410,'10. Lookups'!$G$3:$H$8,2,FALSE()),5)</f>
        <v>15</v>
      </c>
      <c r="S410" s="49" t="n">
        <f aca="false">IFERROR(VLOOKUP(H410,'10. Lookups'!$J$3:$K$6,2,FALSE()),1)+IF(I410&gt;=75,5,IF(I410&gt;=50,3,IF(I410&gt;=25,2,IF(I410&gt;0,1,0))))+MIN(4,J410*2)</f>
        <v>13</v>
      </c>
      <c r="T410" s="49" t="n">
        <f aca="false">IF(K410&lt;=1,5,IF(K410&lt;=3,4,IF(K410&lt;=7,2,IF(K410&lt;=14,1,0))))+IFERROR(VLOOKUP(L410,'10. Lookups'!$M$3:$N$6,2,FALSE()),1)</f>
        <v>6</v>
      </c>
      <c r="U410" s="49" t="n">
        <f aca="false">IFERROR(VLOOKUP(N410,'10. Lookups'!$P$3:$Q$11,2,FALSE()),3)</f>
        <v>7</v>
      </c>
      <c r="V410" s="49" t="n">
        <f aca="false">IFERROR(VLOOKUP(O410,'10. Lookups'!$S$3:$T$7,2,FALSE()),2)</f>
        <v>1</v>
      </c>
      <c r="W410" s="49" t="n">
        <f aca="false">MIN(100,P410+Q410+R410+S410+T410+U410+V410)</f>
        <v>79</v>
      </c>
      <c r="X410" s="56" t="n">
        <f aca="false">W410</f>
        <v>79</v>
      </c>
      <c r="Y410" s="49" t="str">
        <f aca="false">IF(X410&gt;=75,"Hot",IF(X410&gt;=50,"Warm","Cold"))</f>
        <v>Hot</v>
      </c>
      <c r="Z410" s="49" t="str">
        <f aca="false">IF(Y410="Hot","Call within 5 min · senior agent · site-visit slot",IF(Y410="Warm","Call within 24h · WhatsApp drip · price sheet","Retargeting audience · email nurture · skip dial"))</f>
        <v>Call within 5 min · senior agent · site-visit slot</v>
      </c>
    </row>
    <row r="411" customFormat="false" ht="15" hidden="false" customHeight="true" outlineLevel="0" collapsed="false">
      <c r="A411" s="52" t="str">
        <f aca="false">'3. Raw Leads'!A411</f>
        <v>L0410</v>
      </c>
      <c r="B411" s="52" t="str">
        <f aca="false">'3. Raw Leads'!C411</f>
        <v>Tahmina Siddique</v>
      </c>
      <c r="C411" s="52" t="str">
        <f aca="false">'3. Raw Leads'!D411</f>
        <v>01815406417</v>
      </c>
      <c r="D411" s="52" t="str">
        <f aca="false">'3. Raw Leads'!I411</f>
        <v>Bashundhara R/A</v>
      </c>
      <c r="E411" s="52" t="str">
        <f aca="false">'3. Raw Leads'!J411</f>
        <v>Generic / Not Sure</v>
      </c>
      <c r="F411" s="52" t="str">
        <f aca="false">'3. Raw Leads'!K411</f>
        <v>1Cr–1.25Cr</v>
      </c>
      <c r="G411" s="54" t="n">
        <f aca="false">'3. Raw Leads'!L411</f>
        <v>11249999</v>
      </c>
      <c r="H411" s="52" t="str">
        <f aca="false">'3. Raw Leads'!R411</f>
        <v>Full (all fields)</v>
      </c>
      <c r="I411" s="57" t="n">
        <f aca="false">'3. Raw Leads'!S411</f>
        <v>50</v>
      </c>
      <c r="J411" s="52" t="n">
        <f aca="false">'3. Raw Leads'!T411</f>
        <v>0</v>
      </c>
      <c r="K411" s="52" t="n">
        <f aca="false">'3. Raw Leads'!U411</f>
        <v>3</v>
      </c>
      <c r="L411" s="52" t="str">
        <f aca="false">'3. Raw Leads'!V411</f>
        <v>Read no reply</v>
      </c>
      <c r="M411" s="52" t="n">
        <f aca="false">'3. Raw Leads'!W411</f>
        <v>1</v>
      </c>
      <c r="N411" s="52" t="str">
        <f aca="false">'3. Raw Leads'!X411</f>
        <v>Wrong number</v>
      </c>
      <c r="O411" s="52" t="str">
        <f aca="false">'3. Raw Leads'!N411</f>
        <v>6–12 months</v>
      </c>
      <c r="P411" s="52" t="n">
        <f aca="false">IFERROR(VLOOKUP(F411,'10. Lookups'!$A$3:$B$9,2,FALSE()),5)</f>
        <v>25</v>
      </c>
      <c r="Q411" s="52" t="n">
        <f aca="false">IFERROR(VLOOKUP(D411,'10. Lookups'!$D$3:$E$12,2,FALSE()),3)</f>
        <v>15</v>
      </c>
      <c r="R411" s="52" t="n">
        <f aca="false">IFERROR(VLOOKUP(E411,'10. Lookups'!$G$3:$H$8,2,FALSE()),5)</f>
        <v>5</v>
      </c>
      <c r="S411" s="52" t="n">
        <f aca="false">IFERROR(VLOOKUP(H411,'10. Lookups'!$J$3:$K$6,2,FALSE()),1)+IF(I411&gt;=75,5,IF(I411&gt;=50,3,IF(I411&gt;=25,2,IF(I411&gt;0,1,0))))+MIN(4,J411*2)</f>
        <v>9</v>
      </c>
      <c r="T411" s="52" t="n">
        <f aca="false">IF(K411&lt;=1,5,IF(K411&lt;=3,4,IF(K411&lt;=7,2,IF(K411&lt;=14,1,0))))+IFERROR(VLOOKUP(L411,'10. Lookups'!$M$3:$N$6,2,FALSE()),1)</f>
        <v>7</v>
      </c>
      <c r="U411" s="52" t="n">
        <f aca="false">IFERROR(VLOOKUP(N411,'10. Lookups'!$P$3:$Q$11,2,FALSE()),3)</f>
        <v>0</v>
      </c>
      <c r="V411" s="52" t="n">
        <f aca="false">IFERROR(VLOOKUP(O411,'10. Lookups'!$S$3:$T$7,2,FALSE()),2)</f>
        <v>2</v>
      </c>
      <c r="W411" s="52" t="n">
        <f aca="false">MIN(100,P411+Q411+R411+S411+T411+U411+V411)</f>
        <v>63</v>
      </c>
      <c r="X411" s="58" t="n">
        <f aca="false">W411</f>
        <v>63</v>
      </c>
      <c r="Y411" s="52" t="str">
        <f aca="false">IF(X411&gt;=75,"Hot",IF(X411&gt;=50,"Warm","Cold"))</f>
        <v>Warm</v>
      </c>
      <c r="Z411" s="52" t="str">
        <f aca="false">IF(Y411="Hot","Call within 5 min · senior agent · site-visit slot",IF(Y411="Warm","Call within 24h · WhatsApp drip · price sheet","Retargeting audience · email nurture · skip dial"))</f>
        <v>Call within 24h · WhatsApp drip · price sheet</v>
      </c>
    </row>
    <row r="412" customFormat="false" ht="15" hidden="false" customHeight="true" outlineLevel="0" collapsed="false">
      <c r="A412" s="49" t="str">
        <f aca="false">'3. Raw Leads'!A412</f>
        <v>L0411</v>
      </c>
      <c r="B412" s="49" t="str">
        <f aca="false">'3. Raw Leads'!C412</f>
        <v>Polash Pramanik</v>
      </c>
      <c r="C412" s="49" t="str">
        <f aca="false">'3. Raw Leads'!D412</f>
        <v>01585645101</v>
      </c>
      <c r="D412" s="49" t="str">
        <f aca="false">'3. Raw Leads'!I412</f>
        <v>Dhanmondi</v>
      </c>
      <c r="E412" s="49" t="str">
        <f aca="false">'3. Raw Leads'!J412</f>
        <v>Skyline Heights – Bashundhara</v>
      </c>
      <c r="F412" s="49" t="str">
        <f aca="false">'3. Raw Leads'!K412</f>
        <v>60L–80L</v>
      </c>
      <c r="G412" s="51" t="n">
        <f aca="false">'3. Raw Leads'!L412</f>
        <v>6999999</v>
      </c>
      <c r="H412" s="49" t="str">
        <f aca="false">'3. Raw Leads'!R412</f>
        <v>Minimal (&lt;50%)</v>
      </c>
      <c r="I412" s="55" t="n">
        <f aca="false">'3. Raw Leads'!S412</f>
        <v>25</v>
      </c>
      <c r="J412" s="49" t="n">
        <f aca="false">'3. Raw Leads'!T412</f>
        <v>1</v>
      </c>
      <c r="K412" s="49" t="n">
        <f aca="false">'3. Raw Leads'!U412</f>
        <v>7</v>
      </c>
      <c r="L412" s="49" t="str">
        <f aca="false">'3. Raw Leads'!V412</f>
        <v>Read no reply</v>
      </c>
      <c r="M412" s="49" t="n">
        <f aca="false">'3. Raw Leads'!W412</f>
        <v>3</v>
      </c>
      <c r="N412" s="49" t="str">
        <f aca="false">'3. Raw Leads'!X412</f>
        <v>Interested – evaluating</v>
      </c>
      <c r="O412" s="49" t="str">
        <f aca="false">'3. Raw Leads'!N412</f>
        <v>6–12 months</v>
      </c>
      <c r="P412" s="49" t="n">
        <f aca="false">IFERROR(VLOOKUP(F412,'10. Lookups'!$A$3:$B$9,2,FALSE()),5)</f>
        <v>18</v>
      </c>
      <c r="Q412" s="49" t="n">
        <f aca="false">IFERROR(VLOOKUP(D412,'10. Lookups'!$D$3:$E$12,2,FALSE()),3)</f>
        <v>9</v>
      </c>
      <c r="R412" s="49" t="n">
        <f aca="false">IFERROR(VLOOKUP(E412,'10. Lookups'!$G$3:$H$8,2,FALSE()),5)</f>
        <v>15</v>
      </c>
      <c r="S412" s="49" t="n">
        <f aca="false">IFERROR(VLOOKUP(H412,'10. Lookups'!$J$3:$K$6,2,FALSE()),1)+IF(I412&gt;=75,5,IF(I412&gt;=50,3,IF(I412&gt;=25,2,IF(I412&gt;0,1,0))))+MIN(4,J412*2)</f>
        <v>5</v>
      </c>
      <c r="T412" s="49" t="n">
        <f aca="false">IF(K412&lt;=1,5,IF(K412&lt;=3,4,IF(K412&lt;=7,2,IF(K412&lt;=14,1,0))))+IFERROR(VLOOKUP(L412,'10. Lookups'!$M$3:$N$6,2,FALSE()),1)</f>
        <v>5</v>
      </c>
      <c r="U412" s="49" t="n">
        <f aca="false">IFERROR(VLOOKUP(N412,'10. Lookups'!$P$3:$Q$11,2,FALSE()),3)</f>
        <v>10</v>
      </c>
      <c r="V412" s="49" t="n">
        <f aca="false">IFERROR(VLOOKUP(O412,'10. Lookups'!$S$3:$T$7,2,FALSE()),2)</f>
        <v>2</v>
      </c>
      <c r="W412" s="49" t="n">
        <f aca="false">MIN(100,P412+Q412+R412+S412+T412+U412+V412)</f>
        <v>64</v>
      </c>
      <c r="X412" s="56" t="n">
        <f aca="false">W412</f>
        <v>64</v>
      </c>
      <c r="Y412" s="49" t="str">
        <f aca="false">IF(X412&gt;=75,"Hot",IF(X412&gt;=50,"Warm","Cold"))</f>
        <v>Warm</v>
      </c>
      <c r="Z412" s="49" t="str">
        <f aca="false">IF(Y412="Hot","Call within 5 min · senior agent · site-visit slot",IF(Y412="Warm","Call within 24h · WhatsApp drip · price sheet","Retargeting audience · email nurture · skip dial"))</f>
        <v>Call within 24h · WhatsApp drip · price sheet</v>
      </c>
    </row>
    <row r="413" customFormat="false" ht="15" hidden="false" customHeight="true" outlineLevel="0" collapsed="false">
      <c r="A413" s="52" t="str">
        <f aca="false">'3. Raw Leads'!A413</f>
        <v>L0412</v>
      </c>
      <c r="B413" s="52" t="str">
        <f aca="false">'3. Raw Leads'!C413</f>
        <v>Mahmud Akond</v>
      </c>
      <c r="C413" s="52" t="str">
        <f aca="false">'3. Raw Leads'!D413</f>
        <v>01999660577</v>
      </c>
      <c r="D413" s="52" t="str">
        <f aca="false">'3. Raw Leads'!I413</f>
        <v>Mirpur DOHS</v>
      </c>
      <c r="E413" s="52" t="str">
        <f aca="false">'3. Raw Leads'!J413</f>
        <v>Generic / Not Sure</v>
      </c>
      <c r="F413" s="52" t="str">
        <f aca="false">'3. Raw Leads'!K413</f>
        <v>60L–80L</v>
      </c>
      <c r="G413" s="54" t="n">
        <f aca="false">'3. Raw Leads'!L413</f>
        <v>6999999</v>
      </c>
      <c r="H413" s="52" t="str">
        <f aca="false">'3. Raw Leads'!R413</f>
        <v>Full (all fields)</v>
      </c>
      <c r="I413" s="57" t="n">
        <f aca="false">'3. Raw Leads'!S413</f>
        <v>0</v>
      </c>
      <c r="J413" s="52" t="n">
        <f aca="false">'3. Raw Leads'!T413</f>
        <v>2</v>
      </c>
      <c r="K413" s="52" t="n">
        <f aca="false">'3. Raw Leads'!U413</f>
        <v>3</v>
      </c>
      <c r="L413" s="52" t="str">
        <f aca="false">'3. Raw Leads'!V413</f>
        <v>Yes</v>
      </c>
      <c r="M413" s="52" t="n">
        <f aca="false">'3. Raw Leads'!W413</f>
        <v>1</v>
      </c>
      <c r="N413" s="52" t="str">
        <f aca="false">'3. Raw Leads'!X413</f>
        <v>Out of budget</v>
      </c>
      <c r="O413" s="52" t="str">
        <f aca="false">'3. Raw Leads'!N413</f>
        <v>6–12 months</v>
      </c>
      <c r="P413" s="52" t="n">
        <f aca="false">IFERROR(VLOOKUP(F413,'10. Lookups'!$A$3:$B$9,2,FALSE()),5)</f>
        <v>18</v>
      </c>
      <c r="Q413" s="52" t="n">
        <f aca="false">IFERROR(VLOOKUP(D413,'10. Lookups'!$D$3:$E$12,2,FALSE()),3)</f>
        <v>15</v>
      </c>
      <c r="R413" s="52" t="n">
        <f aca="false">IFERROR(VLOOKUP(E413,'10. Lookups'!$G$3:$H$8,2,FALSE()),5)</f>
        <v>5</v>
      </c>
      <c r="S413" s="52" t="n">
        <f aca="false">IFERROR(VLOOKUP(H413,'10. Lookups'!$J$3:$K$6,2,FALSE()),1)+IF(I413&gt;=75,5,IF(I413&gt;=50,3,IF(I413&gt;=25,2,IF(I413&gt;0,1,0))))+MIN(4,J413*2)</f>
        <v>10</v>
      </c>
      <c r="T413" s="52" t="n">
        <f aca="false">IF(K413&lt;=1,5,IF(K413&lt;=3,4,IF(K413&lt;=7,2,IF(K413&lt;=14,1,0))))+IFERROR(VLOOKUP(L413,'10. Lookups'!$M$3:$N$6,2,FALSE()),1)</f>
        <v>9</v>
      </c>
      <c r="U413" s="52" t="n">
        <f aca="false">IFERROR(VLOOKUP(N413,'10. Lookups'!$P$3:$Q$11,2,FALSE()),3)</f>
        <v>2</v>
      </c>
      <c r="V413" s="52" t="n">
        <f aca="false">IFERROR(VLOOKUP(O413,'10. Lookups'!$S$3:$T$7,2,FALSE()),2)</f>
        <v>2</v>
      </c>
      <c r="W413" s="52" t="n">
        <f aca="false">MIN(100,P413+Q413+R413+S413+T413+U413+V413)</f>
        <v>61</v>
      </c>
      <c r="X413" s="58" t="n">
        <f aca="false">W413</f>
        <v>61</v>
      </c>
      <c r="Y413" s="52" t="str">
        <f aca="false">IF(X413&gt;=75,"Hot",IF(X413&gt;=50,"Warm","Cold"))</f>
        <v>Warm</v>
      </c>
      <c r="Z413" s="52" t="str">
        <f aca="false">IF(Y413="Hot","Call within 5 min · senior agent · site-visit slot",IF(Y413="Warm","Call within 24h · WhatsApp drip · price sheet","Retargeting audience · email nurture · skip dial"))</f>
        <v>Call within 24h · WhatsApp drip · price sheet</v>
      </c>
    </row>
    <row r="414" customFormat="false" ht="15" hidden="false" customHeight="true" outlineLevel="0" collapsed="false">
      <c r="A414" s="49" t="str">
        <f aca="false">'3. Raw Leads'!A414</f>
        <v>L0413</v>
      </c>
      <c r="B414" s="49" t="str">
        <f aca="false">'3. Raw Leads'!C414</f>
        <v>Tanzila Ahmed</v>
      </c>
      <c r="C414" s="49" t="str">
        <f aca="false">'3. Raw Leads'!D414</f>
        <v>01923885652</v>
      </c>
      <c r="D414" s="49" t="str">
        <f aca="false">'3. Raw Leads'!I414</f>
        <v>Bashundhara R/A</v>
      </c>
      <c r="E414" s="49" t="str">
        <f aca="false">'3. Raw Leads'!J414</f>
        <v>Uttara Greenview</v>
      </c>
      <c r="F414" s="49" t="str">
        <f aca="false">'3. Raw Leads'!K414</f>
        <v>60L–80L</v>
      </c>
      <c r="G414" s="51" t="n">
        <f aca="false">'3. Raw Leads'!L414</f>
        <v>6999999</v>
      </c>
      <c r="H414" s="49" t="str">
        <f aca="false">'3. Raw Leads'!R414</f>
        <v>Partial (50–75%)</v>
      </c>
      <c r="I414" s="55" t="n">
        <f aca="false">'3. Raw Leads'!S414</f>
        <v>0</v>
      </c>
      <c r="J414" s="49" t="n">
        <f aca="false">'3. Raw Leads'!T414</f>
        <v>3</v>
      </c>
      <c r="K414" s="49" t="n">
        <f aca="false">'3. Raw Leads'!U414</f>
        <v>1</v>
      </c>
      <c r="L414" s="49" t="str">
        <f aca="false">'3. Raw Leads'!V414</f>
        <v>No</v>
      </c>
      <c r="M414" s="49" t="n">
        <f aca="false">'3. Raw Leads'!W414</f>
        <v>1</v>
      </c>
      <c r="N414" s="49" t="str">
        <f aca="false">'3. Raw Leads'!X414</f>
        <v>Not picked up</v>
      </c>
      <c r="O414" s="49" t="str">
        <f aca="false">'3. Raw Leads'!N414</f>
        <v>3–6 months</v>
      </c>
      <c r="P414" s="49" t="n">
        <f aca="false">IFERROR(VLOOKUP(F414,'10. Lookups'!$A$3:$B$9,2,FALSE()),5)</f>
        <v>18</v>
      </c>
      <c r="Q414" s="49" t="n">
        <f aca="false">IFERROR(VLOOKUP(D414,'10. Lookups'!$D$3:$E$12,2,FALSE()),3)</f>
        <v>15</v>
      </c>
      <c r="R414" s="49" t="n">
        <f aca="false">IFERROR(VLOOKUP(E414,'10. Lookups'!$G$3:$H$8,2,FALSE()),5)</f>
        <v>15</v>
      </c>
      <c r="S414" s="49" t="n">
        <f aca="false">IFERROR(VLOOKUP(H414,'10. Lookups'!$J$3:$K$6,2,FALSE()),1)+IF(I414&gt;=75,5,IF(I414&gt;=50,3,IF(I414&gt;=25,2,IF(I414&gt;0,1,0))))+MIN(4,J414*2)</f>
        <v>6</v>
      </c>
      <c r="T414" s="49" t="n">
        <f aca="false">IF(K414&lt;=1,5,IF(K414&lt;=3,4,IF(K414&lt;=7,2,IF(K414&lt;=14,1,0))))+IFERROR(VLOOKUP(L414,'10. Lookups'!$M$3:$N$6,2,FALSE()),1)</f>
        <v>6</v>
      </c>
      <c r="U414" s="49" t="n">
        <f aca="false">IFERROR(VLOOKUP(N414,'10. Lookups'!$P$3:$Q$11,2,FALSE()),3)</f>
        <v>3</v>
      </c>
      <c r="V414" s="49" t="n">
        <f aca="false">IFERROR(VLOOKUP(O414,'10. Lookups'!$S$3:$T$7,2,FALSE()),2)</f>
        <v>3</v>
      </c>
      <c r="W414" s="49" t="n">
        <f aca="false">MIN(100,P414+Q414+R414+S414+T414+U414+V414)</f>
        <v>66</v>
      </c>
      <c r="X414" s="56" t="n">
        <f aca="false">W414</f>
        <v>66</v>
      </c>
      <c r="Y414" s="49" t="str">
        <f aca="false">IF(X414&gt;=75,"Hot",IF(X414&gt;=50,"Warm","Cold"))</f>
        <v>Warm</v>
      </c>
      <c r="Z414" s="49" t="str">
        <f aca="false">IF(Y414="Hot","Call within 5 min · senior agent · site-visit slot",IF(Y414="Warm","Call within 24h · WhatsApp drip · price sheet","Retargeting audience · email nurture · skip dial"))</f>
        <v>Call within 24h · WhatsApp drip · price sheet</v>
      </c>
    </row>
    <row r="415" customFormat="false" ht="15" hidden="false" customHeight="true" outlineLevel="0" collapsed="false">
      <c r="A415" s="52" t="str">
        <f aca="false">'3. Raw Leads'!A415</f>
        <v>L0414</v>
      </c>
      <c r="B415" s="52" t="str">
        <f aca="false">'3. Raw Leads'!C415</f>
        <v>Nazmul Karim</v>
      </c>
      <c r="C415" s="52" t="str">
        <f aca="false">'3. Raw Leads'!D415</f>
        <v>01448848826</v>
      </c>
      <c r="D415" s="52" t="str">
        <f aca="false">'3. Raw Leads'!I415</f>
        <v>Aftab Nagar</v>
      </c>
      <c r="E415" s="52" t="str">
        <f aca="false">'3. Raw Leads'!J415</f>
        <v>Generic / Not Sure</v>
      </c>
      <c r="F415" s="52" t="str">
        <f aca="false">'3. Raw Leads'!K415</f>
        <v>60L–80L</v>
      </c>
      <c r="G415" s="54" t="n">
        <f aca="false">'3. Raw Leads'!L415</f>
        <v>6999999</v>
      </c>
      <c r="H415" s="52" t="str">
        <f aca="false">'3. Raw Leads'!R415</f>
        <v>Most (≥75%)</v>
      </c>
      <c r="I415" s="57" t="n">
        <f aca="false">'3. Raw Leads'!S415</f>
        <v>0</v>
      </c>
      <c r="J415" s="52" t="n">
        <f aca="false">'3. Raw Leads'!T415</f>
        <v>0</v>
      </c>
      <c r="K415" s="52" t="n">
        <f aca="false">'3. Raw Leads'!U415</f>
        <v>1</v>
      </c>
      <c r="L415" s="52" t="str">
        <f aca="false">'3. Raw Leads'!V415</f>
        <v>Yes</v>
      </c>
      <c r="M415" s="52" t="n">
        <f aca="false">'3. Raw Leads'!W415</f>
        <v>1</v>
      </c>
      <c r="N415" s="52" t="str">
        <f aca="false">'3. Raw Leads'!X415</f>
        <v>Site visit confirmed</v>
      </c>
      <c r="O415" s="52" t="str">
        <f aca="false">'3. Raw Leads'!N415</f>
        <v>6–12 months</v>
      </c>
      <c r="P415" s="52" t="n">
        <f aca="false">IFERROR(VLOOKUP(F415,'10. Lookups'!$A$3:$B$9,2,FALSE()),5)</f>
        <v>18</v>
      </c>
      <c r="Q415" s="52" t="n">
        <f aca="false">IFERROR(VLOOKUP(D415,'10. Lookups'!$D$3:$E$12,2,FALSE()),3)</f>
        <v>15</v>
      </c>
      <c r="R415" s="52" t="n">
        <f aca="false">IFERROR(VLOOKUP(E415,'10. Lookups'!$G$3:$H$8,2,FALSE()),5)</f>
        <v>5</v>
      </c>
      <c r="S415" s="52" t="n">
        <f aca="false">IFERROR(VLOOKUP(H415,'10. Lookups'!$J$3:$K$6,2,FALSE()),1)+IF(I415&gt;=75,5,IF(I415&gt;=50,3,IF(I415&gt;=25,2,IF(I415&gt;0,1,0))))+MIN(4,J415*2)</f>
        <v>4</v>
      </c>
      <c r="T415" s="52" t="n">
        <f aca="false">IF(K415&lt;=1,5,IF(K415&lt;=3,4,IF(K415&lt;=7,2,IF(K415&lt;=14,1,0))))+IFERROR(VLOOKUP(L415,'10. Lookups'!$M$3:$N$6,2,FALSE()),1)</f>
        <v>10</v>
      </c>
      <c r="U415" s="52" t="n">
        <f aca="false">IFERROR(VLOOKUP(N415,'10. Lookups'!$P$3:$Q$11,2,FALSE()),3)</f>
        <v>15</v>
      </c>
      <c r="V415" s="52" t="n">
        <f aca="false">IFERROR(VLOOKUP(O415,'10. Lookups'!$S$3:$T$7,2,FALSE()),2)</f>
        <v>2</v>
      </c>
      <c r="W415" s="52" t="n">
        <f aca="false">MIN(100,P415+Q415+R415+S415+T415+U415+V415)</f>
        <v>69</v>
      </c>
      <c r="X415" s="58" t="n">
        <f aca="false">W415</f>
        <v>69</v>
      </c>
      <c r="Y415" s="52" t="str">
        <f aca="false">IF(X415&gt;=75,"Hot",IF(X415&gt;=50,"Warm","Cold"))</f>
        <v>Warm</v>
      </c>
      <c r="Z415" s="52" t="str">
        <f aca="false">IF(Y415="Hot","Call within 5 min · senior agent · site-visit slot",IF(Y415="Warm","Call within 24h · WhatsApp drip · price sheet","Retargeting audience · email nurture · skip dial"))</f>
        <v>Call within 24h · WhatsApp drip · price sheet</v>
      </c>
    </row>
    <row r="416" customFormat="false" ht="15" hidden="false" customHeight="true" outlineLevel="0" collapsed="false">
      <c r="A416" s="49" t="str">
        <f aca="false">'3. Raw Leads'!A416</f>
        <v>L0415</v>
      </c>
      <c r="B416" s="49" t="str">
        <f aca="false">'3. Raw Leads'!C416</f>
        <v>Saiful Reza</v>
      </c>
      <c r="C416" s="49" t="str">
        <f aca="false">'3. Raw Leads'!D416</f>
        <v>01424073333</v>
      </c>
      <c r="D416" s="49" t="str">
        <f aca="false">'3. Raw Leads'!I416</f>
        <v>Badda</v>
      </c>
      <c r="E416" s="49" t="str">
        <f aca="false">'3. Raw Leads'!J416</f>
        <v>Generic / Not Sure</v>
      </c>
      <c r="F416" s="49" t="str">
        <f aca="false">'3. Raw Leads'!K416</f>
        <v>1Cr–1.25Cr</v>
      </c>
      <c r="G416" s="51" t="n">
        <f aca="false">'3. Raw Leads'!L416</f>
        <v>11249999</v>
      </c>
      <c r="H416" s="49" t="str">
        <f aca="false">'3. Raw Leads'!R416</f>
        <v>Minimal (&lt;50%)</v>
      </c>
      <c r="I416" s="55" t="n">
        <f aca="false">'3. Raw Leads'!S416</f>
        <v>75</v>
      </c>
      <c r="J416" s="49" t="n">
        <f aca="false">'3. Raw Leads'!T416</f>
        <v>1</v>
      </c>
      <c r="K416" s="49" t="n">
        <f aca="false">'3. Raw Leads'!U416</f>
        <v>30</v>
      </c>
      <c r="L416" s="49" t="str">
        <f aca="false">'3. Raw Leads'!V416</f>
        <v>Read no reply</v>
      </c>
      <c r="M416" s="49" t="n">
        <f aca="false">'3. Raw Leads'!W416</f>
        <v>1</v>
      </c>
      <c r="N416" s="49" t="str">
        <f aca="false">'3. Raw Leads'!X416</f>
        <v>Not interested</v>
      </c>
      <c r="O416" s="49" t="str">
        <f aca="false">'3. Raw Leads'!N416</f>
        <v>3–6 months</v>
      </c>
      <c r="P416" s="49" t="n">
        <f aca="false">IFERROR(VLOOKUP(F416,'10. Lookups'!$A$3:$B$9,2,FALSE()),5)</f>
        <v>25</v>
      </c>
      <c r="Q416" s="49" t="n">
        <f aca="false">IFERROR(VLOOKUP(D416,'10. Lookups'!$D$3:$E$12,2,FALSE()),3)</f>
        <v>7</v>
      </c>
      <c r="R416" s="49" t="n">
        <f aca="false">IFERROR(VLOOKUP(E416,'10. Lookups'!$G$3:$H$8,2,FALSE()),5)</f>
        <v>5</v>
      </c>
      <c r="S416" s="49" t="n">
        <f aca="false">IFERROR(VLOOKUP(H416,'10. Lookups'!$J$3:$K$6,2,FALSE()),1)+IF(I416&gt;=75,5,IF(I416&gt;=50,3,IF(I416&gt;=25,2,IF(I416&gt;0,1,0))))+MIN(4,J416*2)</f>
        <v>8</v>
      </c>
      <c r="T416" s="49" t="n">
        <f aca="false">IF(K416&lt;=1,5,IF(K416&lt;=3,4,IF(K416&lt;=7,2,IF(K416&lt;=14,1,0))))+IFERROR(VLOOKUP(L416,'10. Lookups'!$M$3:$N$6,2,FALSE()),1)</f>
        <v>3</v>
      </c>
      <c r="U416" s="49" t="n">
        <f aca="false">IFERROR(VLOOKUP(N416,'10. Lookups'!$P$3:$Q$11,2,FALSE()),3)</f>
        <v>1</v>
      </c>
      <c r="V416" s="49" t="n">
        <f aca="false">IFERROR(VLOOKUP(O416,'10. Lookups'!$S$3:$T$7,2,FALSE()),2)</f>
        <v>3</v>
      </c>
      <c r="W416" s="49" t="n">
        <f aca="false">MIN(100,P416+Q416+R416+S416+T416+U416+V416)</f>
        <v>52</v>
      </c>
      <c r="X416" s="56" t="n">
        <f aca="false">W416</f>
        <v>52</v>
      </c>
      <c r="Y416" s="49" t="str">
        <f aca="false">IF(X416&gt;=75,"Hot",IF(X416&gt;=50,"Warm","Cold"))</f>
        <v>Warm</v>
      </c>
      <c r="Z416" s="49" t="str">
        <f aca="false">IF(Y416="Hot","Call within 5 min · senior agent · site-visit slot",IF(Y416="Warm","Call within 24h · WhatsApp drip · price sheet","Retargeting audience · email nurture · skip dial"))</f>
        <v>Call within 24h · WhatsApp drip · price sheet</v>
      </c>
    </row>
    <row r="417" customFormat="false" ht="15" hidden="false" customHeight="true" outlineLevel="0" collapsed="false">
      <c r="A417" s="52" t="str">
        <f aca="false">'3. Raw Leads'!A417</f>
        <v>L0416</v>
      </c>
      <c r="B417" s="52" t="str">
        <f aca="false">'3. Raw Leads'!C417</f>
        <v>Riaz Karim</v>
      </c>
      <c r="C417" s="52" t="str">
        <f aca="false">'3. Raw Leads'!D417</f>
        <v>01953585125</v>
      </c>
      <c r="D417" s="52" t="str">
        <f aca="false">'3. Raw Leads'!I417</f>
        <v>Outside Dhaka</v>
      </c>
      <c r="E417" s="52" t="str">
        <f aca="false">'3. Raw Leads'!J417</f>
        <v>Mirpur DOHS Premier</v>
      </c>
      <c r="F417" s="52" t="str">
        <f aca="false">'3. Raw Leads'!K417</f>
        <v>1.25Cr–1.5Cr</v>
      </c>
      <c r="G417" s="54" t="n">
        <f aca="false">'3. Raw Leads'!L417</f>
        <v>13750000</v>
      </c>
      <c r="H417" s="52" t="str">
        <f aca="false">'3. Raw Leads'!R417</f>
        <v>Most (≥75%)</v>
      </c>
      <c r="I417" s="57" t="n">
        <f aca="false">'3. Raw Leads'!S417</f>
        <v>95</v>
      </c>
      <c r="J417" s="52" t="n">
        <f aca="false">'3. Raw Leads'!T417</f>
        <v>0</v>
      </c>
      <c r="K417" s="52" t="n">
        <f aca="false">'3. Raw Leads'!U417</f>
        <v>1</v>
      </c>
      <c r="L417" s="52" t="str">
        <f aca="false">'3. Raw Leads'!V417</f>
        <v>No</v>
      </c>
      <c r="M417" s="52" t="n">
        <f aca="false">'3. Raw Leads'!W417</f>
        <v>2</v>
      </c>
      <c r="N417" s="52" t="str">
        <f aca="false">'3. Raw Leads'!X417</f>
        <v>Not interested</v>
      </c>
      <c r="O417" s="52" t="str">
        <f aca="false">'3. Raw Leads'!N417</f>
        <v>Just exploring</v>
      </c>
      <c r="P417" s="52" t="n">
        <f aca="false">IFERROR(VLOOKUP(F417,'10. Lookups'!$A$3:$B$9,2,FALSE()),5)</f>
        <v>23</v>
      </c>
      <c r="Q417" s="52" t="n">
        <f aca="false">IFERROR(VLOOKUP(D417,'10. Lookups'!$D$3:$E$12,2,FALSE()),3)</f>
        <v>3</v>
      </c>
      <c r="R417" s="52" t="n">
        <f aca="false">IFERROR(VLOOKUP(E417,'10. Lookups'!$G$3:$H$8,2,FALSE()),5)</f>
        <v>15</v>
      </c>
      <c r="S417" s="52" t="n">
        <f aca="false">IFERROR(VLOOKUP(H417,'10. Lookups'!$J$3:$K$6,2,FALSE()),1)+IF(I417&gt;=75,5,IF(I417&gt;=50,3,IF(I417&gt;=25,2,IF(I417&gt;0,1,0))))+MIN(4,J417*2)</f>
        <v>9</v>
      </c>
      <c r="T417" s="52" t="n">
        <f aca="false">IF(K417&lt;=1,5,IF(K417&lt;=3,4,IF(K417&lt;=7,2,IF(K417&lt;=14,1,0))))+IFERROR(VLOOKUP(L417,'10. Lookups'!$M$3:$N$6,2,FALSE()),1)</f>
        <v>6</v>
      </c>
      <c r="U417" s="52" t="n">
        <f aca="false">IFERROR(VLOOKUP(N417,'10. Lookups'!$P$3:$Q$11,2,FALSE()),3)</f>
        <v>1</v>
      </c>
      <c r="V417" s="52" t="n">
        <f aca="false">IFERROR(VLOOKUP(O417,'10. Lookups'!$S$3:$T$7,2,FALSE()),2)</f>
        <v>1</v>
      </c>
      <c r="W417" s="52" t="n">
        <f aca="false">MIN(100,P417+Q417+R417+S417+T417+U417+V417)</f>
        <v>58</v>
      </c>
      <c r="X417" s="58" t="n">
        <f aca="false">W417</f>
        <v>58</v>
      </c>
      <c r="Y417" s="52" t="str">
        <f aca="false">IF(X417&gt;=75,"Hot",IF(X417&gt;=50,"Warm","Cold"))</f>
        <v>Warm</v>
      </c>
      <c r="Z417" s="52" t="str">
        <f aca="false">IF(Y417="Hot","Call within 5 min · senior agent · site-visit slot",IF(Y417="Warm","Call within 24h · WhatsApp drip · price sheet","Retargeting audience · email nurture · skip dial"))</f>
        <v>Call within 24h · WhatsApp drip · price sheet</v>
      </c>
    </row>
    <row r="418" customFormat="false" ht="15" hidden="false" customHeight="true" outlineLevel="0" collapsed="false">
      <c r="A418" s="49" t="str">
        <f aca="false">'3. Raw Leads'!A418</f>
        <v>L0417</v>
      </c>
      <c r="B418" s="49" t="str">
        <f aca="false">'3. Raw Leads'!C418</f>
        <v>Shakil Mondol</v>
      </c>
      <c r="C418" s="49" t="str">
        <f aca="false">'3. Raw Leads'!D418</f>
        <v>01478057215</v>
      </c>
      <c r="D418" s="49" t="str">
        <f aca="false">'3. Raw Leads'!I418</f>
        <v>Dhanmondi</v>
      </c>
      <c r="E418" s="49" t="str">
        <f aca="false">'3. Raw Leads'!J418</f>
        <v>Skyline Heights – Bashundhara</v>
      </c>
      <c r="F418" s="49" t="str">
        <f aca="false">'3. Raw Leads'!K418</f>
        <v>80L–1Cr</v>
      </c>
      <c r="G418" s="51" t="n">
        <f aca="false">'3. Raw Leads'!L418</f>
        <v>8999999</v>
      </c>
      <c r="H418" s="49" t="str">
        <f aca="false">'3. Raw Leads'!R418</f>
        <v>Full (all fields)</v>
      </c>
      <c r="I418" s="55" t="n">
        <f aca="false">'3. Raw Leads'!S418</f>
        <v>95</v>
      </c>
      <c r="J418" s="49" t="n">
        <f aca="false">'3. Raw Leads'!T418</f>
        <v>0</v>
      </c>
      <c r="K418" s="49" t="n">
        <f aca="false">'3. Raw Leads'!U418</f>
        <v>1</v>
      </c>
      <c r="L418" s="49" t="str">
        <f aca="false">'3. Raw Leads'!V418</f>
        <v>No</v>
      </c>
      <c r="M418" s="49" t="n">
        <f aca="false">'3. Raw Leads'!W418</f>
        <v>1</v>
      </c>
      <c r="N418" s="49" t="str">
        <f aca="false">'3. Raw Leads'!X418</f>
        <v>Already purchased elsewhere</v>
      </c>
      <c r="O418" s="49" t="str">
        <f aca="false">'3. Raw Leads'!N418</f>
        <v>3–6 months</v>
      </c>
      <c r="P418" s="49" t="n">
        <f aca="false">IFERROR(VLOOKUP(F418,'10. Lookups'!$A$3:$B$9,2,FALSE()),5)</f>
        <v>22</v>
      </c>
      <c r="Q418" s="49" t="n">
        <f aca="false">IFERROR(VLOOKUP(D418,'10. Lookups'!$D$3:$E$12,2,FALSE()),3)</f>
        <v>9</v>
      </c>
      <c r="R418" s="49" t="n">
        <f aca="false">IFERROR(VLOOKUP(E418,'10. Lookups'!$G$3:$H$8,2,FALSE()),5)</f>
        <v>15</v>
      </c>
      <c r="S418" s="49" t="n">
        <f aca="false">IFERROR(VLOOKUP(H418,'10. Lookups'!$J$3:$K$6,2,FALSE()),1)+IF(I418&gt;=75,5,IF(I418&gt;=50,3,IF(I418&gt;=25,2,IF(I418&gt;0,1,0))))+MIN(4,J418*2)</f>
        <v>11</v>
      </c>
      <c r="T418" s="49" t="n">
        <f aca="false">IF(K418&lt;=1,5,IF(K418&lt;=3,4,IF(K418&lt;=7,2,IF(K418&lt;=14,1,0))))+IFERROR(VLOOKUP(L418,'10. Lookups'!$M$3:$N$6,2,FALSE()),1)</f>
        <v>6</v>
      </c>
      <c r="U418" s="49" t="n">
        <f aca="false">IFERROR(VLOOKUP(N418,'10. Lookups'!$P$3:$Q$11,2,FALSE()),3)</f>
        <v>0</v>
      </c>
      <c r="V418" s="49" t="n">
        <f aca="false">IFERROR(VLOOKUP(O418,'10. Lookups'!$S$3:$T$7,2,FALSE()),2)</f>
        <v>3</v>
      </c>
      <c r="W418" s="49" t="n">
        <f aca="false">MIN(100,P418+Q418+R418+S418+T418+U418+V418)</f>
        <v>66</v>
      </c>
      <c r="X418" s="56" t="n">
        <f aca="false">W418</f>
        <v>66</v>
      </c>
      <c r="Y418" s="49" t="str">
        <f aca="false">IF(X418&gt;=75,"Hot",IF(X418&gt;=50,"Warm","Cold"))</f>
        <v>Warm</v>
      </c>
      <c r="Z418" s="49" t="str">
        <f aca="false">IF(Y418="Hot","Call within 5 min · senior agent · site-visit slot",IF(Y418="Warm","Call within 24h · WhatsApp drip · price sheet","Retargeting audience · email nurture · skip dial"))</f>
        <v>Call within 24h · WhatsApp drip · price sheet</v>
      </c>
    </row>
    <row r="419" customFormat="false" ht="15" hidden="false" customHeight="true" outlineLevel="0" collapsed="false">
      <c r="A419" s="52" t="str">
        <f aca="false">'3. Raw Leads'!A419</f>
        <v>L0418</v>
      </c>
      <c r="B419" s="52" t="str">
        <f aca="false">'3. Raw Leads'!C419</f>
        <v>Tausif Ahmed</v>
      </c>
      <c r="C419" s="52" t="str">
        <f aca="false">'3. Raw Leads'!D419</f>
        <v>01405911918</v>
      </c>
      <c r="D419" s="52" t="str">
        <f aca="false">'3. Raw Leads'!I419</f>
        <v>Dhanmondi</v>
      </c>
      <c r="E419" s="52" t="str">
        <f aca="false">'3. Raw Leads'!J419</f>
        <v>Banasree Bay</v>
      </c>
      <c r="F419" s="52" t="str">
        <f aca="false">'3. Raw Leads'!K419</f>
        <v>80L–1Cr</v>
      </c>
      <c r="G419" s="54" t="n">
        <f aca="false">'3. Raw Leads'!L419</f>
        <v>8999999</v>
      </c>
      <c r="H419" s="52" t="str">
        <f aca="false">'3. Raw Leads'!R419</f>
        <v>Most (≥75%)</v>
      </c>
      <c r="I419" s="57" t="n">
        <f aca="false">'3. Raw Leads'!S419</f>
        <v>95</v>
      </c>
      <c r="J419" s="52" t="n">
        <f aca="false">'3. Raw Leads'!T419</f>
        <v>2</v>
      </c>
      <c r="K419" s="52" t="n">
        <f aca="false">'3. Raw Leads'!U419</f>
        <v>0</v>
      </c>
      <c r="L419" s="52" t="str">
        <f aca="false">'3. Raw Leads'!V419</f>
        <v>No</v>
      </c>
      <c r="M419" s="52" t="n">
        <f aca="false">'3. Raw Leads'!W419</f>
        <v>3</v>
      </c>
      <c r="N419" s="52" t="str">
        <f aca="false">'3. Raw Leads'!X419</f>
        <v>Needs info – follow up</v>
      </c>
      <c r="O419" s="52" t="str">
        <f aca="false">'3. Raw Leads'!N419</f>
        <v>1–3 months</v>
      </c>
      <c r="P419" s="52" t="n">
        <f aca="false">IFERROR(VLOOKUP(F419,'10. Lookups'!$A$3:$B$9,2,FALSE()),5)</f>
        <v>22</v>
      </c>
      <c r="Q419" s="52" t="n">
        <f aca="false">IFERROR(VLOOKUP(D419,'10. Lookups'!$D$3:$E$12,2,FALSE()),3)</f>
        <v>9</v>
      </c>
      <c r="R419" s="52" t="n">
        <f aca="false">IFERROR(VLOOKUP(E419,'10. Lookups'!$G$3:$H$8,2,FALSE()),5)</f>
        <v>15</v>
      </c>
      <c r="S419" s="52" t="n">
        <f aca="false">IFERROR(VLOOKUP(H419,'10. Lookups'!$J$3:$K$6,2,FALSE()),1)+IF(I419&gt;=75,5,IF(I419&gt;=50,3,IF(I419&gt;=25,2,IF(I419&gt;0,1,0))))+MIN(4,J419*2)</f>
        <v>13</v>
      </c>
      <c r="T419" s="52" t="n">
        <f aca="false">IF(K419&lt;=1,5,IF(K419&lt;=3,4,IF(K419&lt;=7,2,IF(K419&lt;=14,1,0))))+IFERROR(VLOOKUP(L419,'10. Lookups'!$M$3:$N$6,2,FALSE()),1)</f>
        <v>6</v>
      </c>
      <c r="U419" s="52" t="n">
        <f aca="false">IFERROR(VLOOKUP(N419,'10. Lookups'!$P$3:$Q$11,2,FALSE()),3)</f>
        <v>7</v>
      </c>
      <c r="V419" s="52" t="n">
        <f aca="false">IFERROR(VLOOKUP(O419,'10. Lookups'!$S$3:$T$7,2,FALSE()),2)</f>
        <v>4</v>
      </c>
      <c r="W419" s="52" t="n">
        <f aca="false">MIN(100,P419+Q419+R419+S419+T419+U419+V419)</f>
        <v>76</v>
      </c>
      <c r="X419" s="58" t="n">
        <f aca="false">W419</f>
        <v>76</v>
      </c>
      <c r="Y419" s="52" t="str">
        <f aca="false">IF(X419&gt;=75,"Hot",IF(X419&gt;=50,"Warm","Cold"))</f>
        <v>Hot</v>
      </c>
      <c r="Z419" s="52" t="str">
        <f aca="false">IF(Y419="Hot","Call within 5 min · senior agent · site-visit slot",IF(Y419="Warm","Call within 24h · WhatsApp drip · price sheet","Retargeting audience · email nurture · skip dial"))</f>
        <v>Call within 5 min · senior agent · site-visit slot</v>
      </c>
    </row>
    <row r="420" customFormat="false" ht="15" hidden="false" customHeight="true" outlineLevel="0" collapsed="false">
      <c r="A420" s="49" t="str">
        <f aca="false">'3. Raw Leads'!A420</f>
        <v>L0419</v>
      </c>
      <c r="B420" s="49" t="str">
        <f aca="false">'3. Raw Leads'!C420</f>
        <v>Jubayer Chowdhury</v>
      </c>
      <c r="C420" s="49" t="str">
        <f aca="false">'3. Raw Leads'!D420</f>
        <v>01312463351</v>
      </c>
      <c r="D420" s="49" t="str">
        <f aca="false">'3. Raw Leads'!I420</f>
        <v>Khilgaon</v>
      </c>
      <c r="E420" s="49" t="str">
        <f aca="false">'3. Raw Leads'!J420</f>
        <v>Generic / Not Sure</v>
      </c>
      <c r="F420" s="49" t="str">
        <f aca="false">'3. Raw Leads'!K420</f>
        <v>Under 60L</v>
      </c>
      <c r="G420" s="51" t="n">
        <f aca="false">'3. Raw Leads'!L420</f>
        <v>4499999</v>
      </c>
      <c r="H420" s="49" t="str">
        <f aca="false">'3. Raw Leads'!R420</f>
        <v>Most (≥75%)</v>
      </c>
      <c r="I420" s="55" t="n">
        <f aca="false">'3. Raw Leads'!S420</f>
        <v>25</v>
      </c>
      <c r="J420" s="49" t="n">
        <f aca="false">'3. Raw Leads'!T420</f>
        <v>2</v>
      </c>
      <c r="K420" s="49" t="n">
        <f aca="false">'3. Raw Leads'!U420</f>
        <v>1</v>
      </c>
      <c r="L420" s="49" t="str">
        <f aca="false">'3. Raw Leads'!V420</f>
        <v>Read no reply</v>
      </c>
      <c r="M420" s="49" t="n">
        <f aca="false">'3. Raw Leads'!W420</f>
        <v>1</v>
      </c>
      <c r="N420" s="49" t="str">
        <f aca="false">'3. Raw Leads'!X420</f>
        <v>Needs info – follow up</v>
      </c>
      <c r="O420" s="49" t="str">
        <f aca="false">'3. Raw Leads'!N420</f>
        <v>Within 1 month</v>
      </c>
      <c r="P420" s="49" t="n">
        <f aca="false">IFERROR(VLOOKUP(F420,'10. Lookups'!$A$3:$B$9,2,FALSE()),5)</f>
        <v>8</v>
      </c>
      <c r="Q420" s="49" t="n">
        <f aca="false">IFERROR(VLOOKUP(D420,'10. Lookups'!$D$3:$E$12,2,FALSE()),3)</f>
        <v>7</v>
      </c>
      <c r="R420" s="49" t="n">
        <f aca="false">IFERROR(VLOOKUP(E420,'10. Lookups'!$G$3:$H$8,2,FALSE()),5)</f>
        <v>5</v>
      </c>
      <c r="S420" s="49" t="n">
        <f aca="false">IFERROR(VLOOKUP(H420,'10. Lookups'!$J$3:$K$6,2,FALSE()),1)+IF(I420&gt;=75,5,IF(I420&gt;=50,3,IF(I420&gt;=25,2,IF(I420&gt;0,1,0))))+MIN(4,J420*2)</f>
        <v>10</v>
      </c>
      <c r="T420" s="49" t="n">
        <f aca="false">IF(K420&lt;=1,5,IF(K420&lt;=3,4,IF(K420&lt;=7,2,IF(K420&lt;=14,1,0))))+IFERROR(VLOOKUP(L420,'10. Lookups'!$M$3:$N$6,2,FALSE()),1)</f>
        <v>8</v>
      </c>
      <c r="U420" s="49" t="n">
        <f aca="false">IFERROR(VLOOKUP(N420,'10. Lookups'!$P$3:$Q$11,2,FALSE()),3)</f>
        <v>7</v>
      </c>
      <c r="V420" s="49" t="n">
        <f aca="false">IFERROR(VLOOKUP(O420,'10. Lookups'!$S$3:$T$7,2,FALSE()),2)</f>
        <v>5</v>
      </c>
      <c r="W420" s="49" t="n">
        <f aca="false">MIN(100,P420+Q420+R420+S420+T420+U420+V420)</f>
        <v>50</v>
      </c>
      <c r="X420" s="56" t="n">
        <f aca="false">W420</f>
        <v>50</v>
      </c>
      <c r="Y420" s="49" t="str">
        <f aca="false">IF(X420&gt;=75,"Hot",IF(X420&gt;=50,"Warm","Cold"))</f>
        <v>Warm</v>
      </c>
      <c r="Z420" s="49" t="str">
        <f aca="false">IF(Y420="Hot","Call within 5 min · senior agent · site-visit slot",IF(Y420="Warm","Call within 24h · WhatsApp drip · price sheet","Retargeting audience · email nurture · skip dial"))</f>
        <v>Call within 24h · WhatsApp drip · price sheet</v>
      </c>
    </row>
    <row r="421" customFormat="false" ht="15" hidden="false" customHeight="true" outlineLevel="0" collapsed="false">
      <c r="A421" s="52" t="str">
        <f aca="false">'3. Raw Leads'!A421</f>
        <v>L0420</v>
      </c>
      <c r="B421" s="52" t="str">
        <f aca="false">'3. Raw Leads'!C421</f>
        <v>Rakib Reza</v>
      </c>
      <c r="C421" s="52" t="str">
        <f aca="false">'3. Raw Leads'!D421</f>
        <v>01729592728</v>
      </c>
      <c r="D421" s="52" t="str">
        <f aca="false">'3. Raw Leads'!I421</f>
        <v>Bashundhara R/A</v>
      </c>
      <c r="E421" s="52" t="str">
        <f aca="false">'3. Raw Leads'!J421</f>
        <v>Uttara Greenview</v>
      </c>
      <c r="F421" s="52" t="str">
        <f aca="false">'3. Raw Leads'!K421</f>
        <v>80L–1Cr</v>
      </c>
      <c r="G421" s="54" t="n">
        <f aca="false">'3. Raw Leads'!L421</f>
        <v>8999999</v>
      </c>
      <c r="H421" s="52" t="str">
        <f aca="false">'3. Raw Leads'!R421</f>
        <v>Most (≥75%)</v>
      </c>
      <c r="I421" s="57" t="n">
        <f aca="false">'3. Raw Leads'!S421</f>
        <v>0</v>
      </c>
      <c r="J421" s="52" t="n">
        <f aca="false">'3. Raw Leads'!T421</f>
        <v>0</v>
      </c>
      <c r="K421" s="52" t="n">
        <f aca="false">'3. Raw Leads'!U421</f>
        <v>0</v>
      </c>
      <c r="L421" s="52" t="str">
        <f aca="false">'3. Raw Leads'!V421</f>
        <v>No</v>
      </c>
      <c r="M421" s="52" t="n">
        <f aca="false">'3. Raw Leads'!W421</f>
        <v>2</v>
      </c>
      <c r="N421" s="52" t="str">
        <f aca="false">'3. Raw Leads'!X421</f>
        <v>Not picked up</v>
      </c>
      <c r="O421" s="52" t="str">
        <f aca="false">'3. Raw Leads'!N421</f>
        <v>Just exploring</v>
      </c>
      <c r="P421" s="52" t="n">
        <f aca="false">IFERROR(VLOOKUP(F421,'10. Lookups'!$A$3:$B$9,2,FALSE()),5)</f>
        <v>22</v>
      </c>
      <c r="Q421" s="52" t="n">
        <f aca="false">IFERROR(VLOOKUP(D421,'10. Lookups'!$D$3:$E$12,2,FALSE()),3)</f>
        <v>15</v>
      </c>
      <c r="R421" s="52" t="n">
        <f aca="false">IFERROR(VLOOKUP(E421,'10. Lookups'!$G$3:$H$8,2,FALSE()),5)</f>
        <v>15</v>
      </c>
      <c r="S421" s="52" t="n">
        <f aca="false">IFERROR(VLOOKUP(H421,'10. Lookups'!$J$3:$K$6,2,FALSE()),1)+IF(I421&gt;=75,5,IF(I421&gt;=50,3,IF(I421&gt;=25,2,IF(I421&gt;0,1,0))))+MIN(4,J421*2)</f>
        <v>4</v>
      </c>
      <c r="T421" s="52" t="n">
        <f aca="false">IF(K421&lt;=1,5,IF(K421&lt;=3,4,IF(K421&lt;=7,2,IF(K421&lt;=14,1,0))))+IFERROR(VLOOKUP(L421,'10. Lookups'!$M$3:$N$6,2,FALSE()),1)</f>
        <v>6</v>
      </c>
      <c r="U421" s="52" t="n">
        <f aca="false">IFERROR(VLOOKUP(N421,'10. Lookups'!$P$3:$Q$11,2,FALSE()),3)</f>
        <v>3</v>
      </c>
      <c r="V421" s="52" t="n">
        <f aca="false">IFERROR(VLOOKUP(O421,'10. Lookups'!$S$3:$T$7,2,FALSE()),2)</f>
        <v>1</v>
      </c>
      <c r="W421" s="52" t="n">
        <f aca="false">MIN(100,P421+Q421+R421+S421+T421+U421+V421)</f>
        <v>66</v>
      </c>
      <c r="X421" s="58" t="n">
        <f aca="false">W421</f>
        <v>66</v>
      </c>
      <c r="Y421" s="52" t="str">
        <f aca="false">IF(X421&gt;=75,"Hot",IF(X421&gt;=50,"Warm","Cold"))</f>
        <v>Warm</v>
      </c>
      <c r="Z421" s="52" t="str">
        <f aca="false">IF(Y421="Hot","Call within 5 min · senior agent · site-visit slot",IF(Y421="Warm","Call within 24h · WhatsApp drip · price sheet","Retargeting audience · email nurture · skip dial"))</f>
        <v>Call within 24h · WhatsApp drip · price sheet</v>
      </c>
    </row>
    <row r="422" customFormat="false" ht="15" hidden="false" customHeight="true" outlineLevel="0" collapsed="false">
      <c r="A422" s="49" t="str">
        <f aca="false">'3. Raw Leads'!A422</f>
        <v>L0421</v>
      </c>
      <c r="B422" s="49" t="str">
        <f aca="false">'3. Raw Leads'!C422</f>
        <v>Imran Sheikh</v>
      </c>
      <c r="C422" s="49" t="str">
        <f aca="false">'3. Raw Leads'!D422</f>
        <v>01318153523</v>
      </c>
      <c r="D422" s="49" t="str">
        <f aca="false">'3. Raw Leads'!I422</f>
        <v>Badda</v>
      </c>
      <c r="E422" s="49" t="str">
        <f aca="false">'3. Raw Leads'!J422</f>
        <v>Skyline Heights – Bashundhara</v>
      </c>
      <c r="F422" s="49" t="str">
        <f aca="false">'3. Raw Leads'!K422</f>
        <v>1.25Cr–1.5Cr</v>
      </c>
      <c r="G422" s="51" t="n">
        <f aca="false">'3. Raw Leads'!L422</f>
        <v>13750000</v>
      </c>
      <c r="H422" s="49" t="str">
        <f aca="false">'3. Raw Leads'!R422</f>
        <v>Full (all fields)</v>
      </c>
      <c r="I422" s="55" t="n">
        <f aca="false">'3. Raw Leads'!S422</f>
        <v>0</v>
      </c>
      <c r="J422" s="49" t="n">
        <f aca="false">'3. Raw Leads'!T422</f>
        <v>1</v>
      </c>
      <c r="K422" s="49" t="n">
        <f aca="false">'3. Raw Leads'!U422</f>
        <v>1</v>
      </c>
      <c r="L422" s="49" t="str">
        <f aca="false">'3. Raw Leads'!V422</f>
        <v>Read no reply</v>
      </c>
      <c r="M422" s="49" t="n">
        <f aca="false">'3. Raw Leads'!W422</f>
        <v>3</v>
      </c>
      <c r="N422" s="49" t="str">
        <f aca="false">'3. Raw Leads'!X422</f>
        <v>Not interested</v>
      </c>
      <c r="O422" s="49" t="str">
        <f aca="false">'3. Raw Leads'!N422</f>
        <v>1–3 months</v>
      </c>
      <c r="P422" s="49" t="n">
        <f aca="false">IFERROR(VLOOKUP(F422,'10. Lookups'!$A$3:$B$9,2,FALSE()),5)</f>
        <v>23</v>
      </c>
      <c r="Q422" s="49" t="n">
        <f aca="false">IFERROR(VLOOKUP(D422,'10. Lookups'!$D$3:$E$12,2,FALSE()),3)</f>
        <v>7</v>
      </c>
      <c r="R422" s="49" t="n">
        <f aca="false">IFERROR(VLOOKUP(E422,'10. Lookups'!$G$3:$H$8,2,FALSE()),5)</f>
        <v>15</v>
      </c>
      <c r="S422" s="49" t="n">
        <f aca="false">IFERROR(VLOOKUP(H422,'10. Lookups'!$J$3:$K$6,2,FALSE()),1)+IF(I422&gt;=75,5,IF(I422&gt;=50,3,IF(I422&gt;=25,2,IF(I422&gt;0,1,0))))+MIN(4,J422*2)</f>
        <v>8</v>
      </c>
      <c r="T422" s="49" t="n">
        <f aca="false">IF(K422&lt;=1,5,IF(K422&lt;=3,4,IF(K422&lt;=7,2,IF(K422&lt;=14,1,0))))+IFERROR(VLOOKUP(L422,'10. Lookups'!$M$3:$N$6,2,FALSE()),1)</f>
        <v>8</v>
      </c>
      <c r="U422" s="49" t="n">
        <f aca="false">IFERROR(VLOOKUP(N422,'10. Lookups'!$P$3:$Q$11,2,FALSE()),3)</f>
        <v>1</v>
      </c>
      <c r="V422" s="49" t="n">
        <f aca="false">IFERROR(VLOOKUP(O422,'10. Lookups'!$S$3:$T$7,2,FALSE()),2)</f>
        <v>4</v>
      </c>
      <c r="W422" s="49" t="n">
        <f aca="false">MIN(100,P422+Q422+R422+S422+T422+U422+V422)</f>
        <v>66</v>
      </c>
      <c r="X422" s="56" t="n">
        <f aca="false">W422</f>
        <v>66</v>
      </c>
      <c r="Y422" s="49" t="str">
        <f aca="false">IF(X422&gt;=75,"Hot",IF(X422&gt;=50,"Warm","Cold"))</f>
        <v>Warm</v>
      </c>
      <c r="Z422" s="49" t="str">
        <f aca="false">IF(Y422="Hot","Call within 5 min · senior agent · site-visit slot",IF(Y422="Warm","Call within 24h · WhatsApp drip · price sheet","Retargeting audience · email nurture · skip dial"))</f>
        <v>Call within 24h · WhatsApp drip · price sheet</v>
      </c>
    </row>
    <row r="423" customFormat="false" ht="15" hidden="false" customHeight="true" outlineLevel="0" collapsed="false">
      <c r="A423" s="52" t="str">
        <f aca="false">'3. Raw Leads'!A423</f>
        <v>L0422</v>
      </c>
      <c r="B423" s="52" t="str">
        <f aca="false">'3. Raw Leads'!C423</f>
        <v>Imran Pramanik</v>
      </c>
      <c r="C423" s="52" t="str">
        <f aca="false">'3. Raw Leads'!D423</f>
        <v>01366617071</v>
      </c>
      <c r="D423" s="52" t="str">
        <f aca="false">'3. Raw Leads'!I423</f>
        <v>Mohammadpur</v>
      </c>
      <c r="E423" s="52" t="str">
        <f aca="false">'3. Raw Leads'!J423</f>
        <v>Banasree Bay</v>
      </c>
      <c r="F423" s="52" t="str">
        <f aca="false">'3. Raw Leads'!K423</f>
        <v>Above 1.5Cr</v>
      </c>
      <c r="G423" s="54" t="n">
        <f aca="false">'3. Raw Leads'!L423</f>
        <v>20000000</v>
      </c>
      <c r="H423" s="52" t="str">
        <f aca="false">'3. Raw Leads'!R423</f>
        <v>Most (≥75%)</v>
      </c>
      <c r="I423" s="57" t="n">
        <f aca="false">'3. Raw Leads'!S423</f>
        <v>0</v>
      </c>
      <c r="J423" s="52" t="n">
        <f aca="false">'3. Raw Leads'!T423</f>
        <v>0</v>
      </c>
      <c r="K423" s="52" t="n">
        <f aca="false">'3. Raw Leads'!U423</f>
        <v>1</v>
      </c>
      <c r="L423" s="52" t="str">
        <f aca="false">'3. Raw Leads'!V423</f>
        <v>Read no reply</v>
      </c>
      <c r="M423" s="52" t="n">
        <f aca="false">'3. Raw Leads'!W423</f>
        <v>2</v>
      </c>
      <c r="N423" s="52" t="str">
        <f aca="false">'3. Raw Leads'!X423</f>
        <v>Interested – evaluating</v>
      </c>
      <c r="O423" s="52" t="str">
        <f aca="false">'3. Raw Leads'!N423</f>
        <v>6–12 months</v>
      </c>
      <c r="P423" s="52" t="n">
        <f aca="false">IFERROR(VLOOKUP(F423,'10. Lookups'!$A$3:$B$9,2,FALSE()),5)</f>
        <v>15</v>
      </c>
      <c r="Q423" s="52" t="n">
        <f aca="false">IFERROR(VLOOKUP(D423,'10. Lookups'!$D$3:$E$12,2,FALSE()),3)</f>
        <v>8</v>
      </c>
      <c r="R423" s="52" t="n">
        <f aca="false">IFERROR(VLOOKUP(E423,'10. Lookups'!$G$3:$H$8,2,FALSE()),5)</f>
        <v>15</v>
      </c>
      <c r="S423" s="52" t="n">
        <f aca="false">IFERROR(VLOOKUP(H423,'10. Lookups'!$J$3:$K$6,2,FALSE()),1)+IF(I423&gt;=75,5,IF(I423&gt;=50,3,IF(I423&gt;=25,2,IF(I423&gt;0,1,0))))+MIN(4,J423*2)</f>
        <v>4</v>
      </c>
      <c r="T423" s="52" t="n">
        <f aca="false">IF(K423&lt;=1,5,IF(K423&lt;=3,4,IF(K423&lt;=7,2,IF(K423&lt;=14,1,0))))+IFERROR(VLOOKUP(L423,'10. Lookups'!$M$3:$N$6,2,FALSE()),1)</f>
        <v>8</v>
      </c>
      <c r="U423" s="52" t="n">
        <f aca="false">IFERROR(VLOOKUP(N423,'10. Lookups'!$P$3:$Q$11,2,FALSE()),3)</f>
        <v>10</v>
      </c>
      <c r="V423" s="52" t="n">
        <f aca="false">IFERROR(VLOOKUP(O423,'10. Lookups'!$S$3:$T$7,2,FALSE()),2)</f>
        <v>2</v>
      </c>
      <c r="W423" s="52" t="n">
        <f aca="false">MIN(100,P423+Q423+R423+S423+T423+U423+V423)</f>
        <v>62</v>
      </c>
      <c r="X423" s="58" t="n">
        <f aca="false">W423</f>
        <v>62</v>
      </c>
      <c r="Y423" s="52" t="str">
        <f aca="false">IF(X423&gt;=75,"Hot",IF(X423&gt;=50,"Warm","Cold"))</f>
        <v>Warm</v>
      </c>
      <c r="Z423" s="52" t="str">
        <f aca="false">IF(Y423="Hot","Call within 5 min · senior agent · site-visit slot",IF(Y423="Warm","Call within 24h · WhatsApp drip · price sheet","Retargeting audience · email nurture · skip dial"))</f>
        <v>Call within 24h · WhatsApp drip · price sheet</v>
      </c>
    </row>
    <row r="424" customFormat="false" ht="15" hidden="false" customHeight="true" outlineLevel="0" collapsed="false">
      <c r="A424" s="49" t="str">
        <f aca="false">'3. Raw Leads'!A424</f>
        <v>L0423</v>
      </c>
      <c r="B424" s="49" t="str">
        <f aca="false">'3. Raw Leads'!C424</f>
        <v>Sabbir Sarkar</v>
      </c>
      <c r="C424" s="49" t="str">
        <f aca="false">'3. Raw Leads'!D424</f>
        <v>01568828503</v>
      </c>
      <c r="D424" s="49" t="str">
        <f aca="false">'3. Raw Leads'!I424</f>
        <v>Mohammadpur</v>
      </c>
      <c r="E424" s="49" t="str">
        <f aca="false">'3. Raw Leads'!J424</f>
        <v>Uttara Greenview</v>
      </c>
      <c r="F424" s="49" t="str">
        <f aca="false">'3. Raw Leads'!K424</f>
        <v>1Cr–1.25Cr</v>
      </c>
      <c r="G424" s="51" t="n">
        <f aca="false">'3. Raw Leads'!L424</f>
        <v>11249999</v>
      </c>
      <c r="H424" s="49" t="str">
        <f aca="false">'3. Raw Leads'!R424</f>
        <v>Partial (50–75%)</v>
      </c>
      <c r="I424" s="55" t="n">
        <f aca="false">'3. Raw Leads'!S424</f>
        <v>50</v>
      </c>
      <c r="J424" s="49" t="n">
        <f aca="false">'3. Raw Leads'!T424</f>
        <v>0</v>
      </c>
      <c r="K424" s="49" t="n">
        <f aca="false">'3. Raw Leads'!U424</f>
        <v>1</v>
      </c>
      <c r="L424" s="49" t="str">
        <f aca="false">'3. Raw Leads'!V424</f>
        <v>Yes</v>
      </c>
      <c r="M424" s="49" t="n">
        <f aca="false">'3. Raw Leads'!W424</f>
        <v>5</v>
      </c>
      <c r="N424" s="49" t="str">
        <f aca="false">'3. Raw Leads'!X424</f>
        <v>Site visit confirmed</v>
      </c>
      <c r="O424" s="49" t="str">
        <f aca="false">'3. Raw Leads'!N424</f>
        <v>3–6 months</v>
      </c>
      <c r="P424" s="49" t="n">
        <f aca="false">IFERROR(VLOOKUP(F424,'10. Lookups'!$A$3:$B$9,2,FALSE()),5)</f>
        <v>25</v>
      </c>
      <c r="Q424" s="49" t="n">
        <f aca="false">IFERROR(VLOOKUP(D424,'10. Lookups'!$D$3:$E$12,2,FALSE()),3)</f>
        <v>8</v>
      </c>
      <c r="R424" s="49" t="n">
        <f aca="false">IFERROR(VLOOKUP(E424,'10. Lookups'!$G$3:$H$8,2,FALSE()),5)</f>
        <v>15</v>
      </c>
      <c r="S424" s="49" t="n">
        <f aca="false">IFERROR(VLOOKUP(H424,'10. Lookups'!$J$3:$K$6,2,FALSE()),1)+IF(I424&gt;=75,5,IF(I424&gt;=50,3,IF(I424&gt;=25,2,IF(I424&gt;0,1,0))))+MIN(4,J424*2)</f>
        <v>5</v>
      </c>
      <c r="T424" s="49" t="n">
        <f aca="false">IF(K424&lt;=1,5,IF(K424&lt;=3,4,IF(K424&lt;=7,2,IF(K424&lt;=14,1,0))))+IFERROR(VLOOKUP(L424,'10. Lookups'!$M$3:$N$6,2,FALSE()),1)</f>
        <v>10</v>
      </c>
      <c r="U424" s="49" t="n">
        <f aca="false">IFERROR(VLOOKUP(N424,'10. Lookups'!$P$3:$Q$11,2,FALSE()),3)</f>
        <v>15</v>
      </c>
      <c r="V424" s="49" t="n">
        <f aca="false">IFERROR(VLOOKUP(O424,'10. Lookups'!$S$3:$T$7,2,FALSE()),2)</f>
        <v>3</v>
      </c>
      <c r="W424" s="49" t="n">
        <f aca="false">MIN(100,P424+Q424+R424+S424+T424+U424+V424)</f>
        <v>81</v>
      </c>
      <c r="X424" s="56" t="n">
        <f aca="false">W424</f>
        <v>81</v>
      </c>
      <c r="Y424" s="49" t="str">
        <f aca="false">IF(X424&gt;=75,"Hot",IF(X424&gt;=50,"Warm","Cold"))</f>
        <v>Hot</v>
      </c>
      <c r="Z424" s="49" t="str">
        <f aca="false">IF(Y424="Hot","Call within 5 min · senior agent · site-visit slot",IF(Y424="Warm","Call within 24h · WhatsApp drip · price sheet","Retargeting audience · email nurture · skip dial"))</f>
        <v>Call within 5 min · senior agent · site-visit slot</v>
      </c>
    </row>
    <row r="425" customFormat="false" ht="15" hidden="false" customHeight="true" outlineLevel="0" collapsed="false">
      <c r="A425" s="52" t="str">
        <f aca="false">'3. Raw Leads'!A425</f>
        <v>L0424</v>
      </c>
      <c r="B425" s="52" t="str">
        <f aca="false">'3. Raw Leads'!C425</f>
        <v>Nahida Rahman</v>
      </c>
      <c r="C425" s="52" t="str">
        <f aca="false">'3. Raw Leads'!D425</f>
        <v>01722939469</v>
      </c>
      <c r="D425" s="52" t="str">
        <f aca="false">'3. Raw Leads'!I425</f>
        <v>Dhanmondi</v>
      </c>
      <c r="E425" s="52" t="str">
        <f aca="false">'3. Raw Leads'!J425</f>
        <v>Uttara Greenview</v>
      </c>
      <c r="F425" s="52" t="str">
        <f aca="false">'3. Raw Leads'!K425</f>
        <v>80L–1Cr</v>
      </c>
      <c r="G425" s="54" t="n">
        <f aca="false">'3. Raw Leads'!L425</f>
        <v>8999999</v>
      </c>
      <c r="H425" s="52" t="str">
        <f aca="false">'3. Raw Leads'!R425</f>
        <v>Partial (50–75%)</v>
      </c>
      <c r="I425" s="57" t="n">
        <f aca="false">'3. Raw Leads'!S425</f>
        <v>95</v>
      </c>
      <c r="J425" s="52" t="n">
        <f aca="false">'3. Raw Leads'!T425</f>
        <v>0</v>
      </c>
      <c r="K425" s="52" t="n">
        <f aca="false">'3. Raw Leads'!U425</f>
        <v>0</v>
      </c>
      <c r="L425" s="52" t="str">
        <f aca="false">'3. Raw Leads'!V425</f>
        <v>Read no reply</v>
      </c>
      <c r="M425" s="52" t="n">
        <f aca="false">'3. Raw Leads'!W425</f>
        <v>1</v>
      </c>
      <c r="N425" s="52" t="str">
        <f aca="false">'3. Raw Leads'!X425</f>
        <v>Out of budget</v>
      </c>
      <c r="O425" s="52" t="str">
        <f aca="false">'3. Raw Leads'!N425</f>
        <v>3–6 months</v>
      </c>
      <c r="P425" s="52" t="n">
        <f aca="false">IFERROR(VLOOKUP(F425,'10. Lookups'!$A$3:$B$9,2,FALSE()),5)</f>
        <v>22</v>
      </c>
      <c r="Q425" s="52" t="n">
        <f aca="false">IFERROR(VLOOKUP(D425,'10. Lookups'!$D$3:$E$12,2,FALSE()),3)</f>
        <v>9</v>
      </c>
      <c r="R425" s="52" t="n">
        <f aca="false">IFERROR(VLOOKUP(E425,'10. Lookups'!$G$3:$H$8,2,FALSE()),5)</f>
        <v>15</v>
      </c>
      <c r="S425" s="52" t="n">
        <f aca="false">IFERROR(VLOOKUP(H425,'10. Lookups'!$J$3:$K$6,2,FALSE()),1)+IF(I425&gt;=75,5,IF(I425&gt;=50,3,IF(I425&gt;=25,2,IF(I425&gt;0,1,0))))+MIN(4,J425*2)</f>
        <v>7</v>
      </c>
      <c r="T425" s="52" t="n">
        <f aca="false">IF(K425&lt;=1,5,IF(K425&lt;=3,4,IF(K425&lt;=7,2,IF(K425&lt;=14,1,0))))+IFERROR(VLOOKUP(L425,'10. Lookups'!$M$3:$N$6,2,FALSE()),1)</f>
        <v>8</v>
      </c>
      <c r="U425" s="52" t="n">
        <f aca="false">IFERROR(VLOOKUP(N425,'10. Lookups'!$P$3:$Q$11,2,FALSE()),3)</f>
        <v>2</v>
      </c>
      <c r="V425" s="52" t="n">
        <f aca="false">IFERROR(VLOOKUP(O425,'10. Lookups'!$S$3:$T$7,2,FALSE()),2)</f>
        <v>3</v>
      </c>
      <c r="W425" s="52" t="n">
        <f aca="false">MIN(100,P425+Q425+R425+S425+T425+U425+V425)</f>
        <v>66</v>
      </c>
      <c r="X425" s="58" t="n">
        <f aca="false">W425</f>
        <v>66</v>
      </c>
      <c r="Y425" s="52" t="str">
        <f aca="false">IF(X425&gt;=75,"Hot",IF(X425&gt;=50,"Warm","Cold"))</f>
        <v>Warm</v>
      </c>
      <c r="Z425" s="52" t="str">
        <f aca="false">IF(Y425="Hot","Call within 5 min · senior agent · site-visit slot",IF(Y425="Warm","Call within 24h · WhatsApp drip · price sheet","Retargeting audience · email nurture · skip dial"))</f>
        <v>Call within 24h · WhatsApp drip · price sheet</v>
      </c>
    </row>
    <row r="426" customFormat="false" ht="15" hidden="false" customHeight="true" outlineLevel="0" collapsed="false">
      <c r="A426" s="49" t="str">
        <f aca="false">'3. Raw Leads'!A426</f>
        <v>L0425</v>
      </c>
      <c r="B426" s="49" t="str">
        <f aca="false">'3. Raw Leads'!C426</f>
        <v>Tausif Mahmud</v>
      </c>
      <c r="C426" s="49" t="str">
        <f aca="false">'3. Raw Leads'!D426</f>
        <v>01312852464</v>
      </c>
      <c r="D426" s="49" t="str">
        <f aca="false">'3. Raw Leads'!I426</f>
        <v>Mirpur DOHS</v>
      </c>
      <c r="E426" s="49" t="str">
        <f aca="false">'3. Raw Leads'!J426</f>
        <v>Generic / Not Sure</v>
      </c>
      <c r="F426" s="49" t="str">
        <f aca="false">'3. Raw Leads'!K426</f>
        <v>Under 60L</v>
      </c>
      <c r="G426" s="51" t="n">
        <f aca="false">'3. Raw Leads'!L426</f>
        <v>4499999</v>
      </c>
      <c r="H426" s="49" t="str">
        <f aca="false">'3. Raw Leads'!R426</f>
        <v>Full (all fields)</v>
      </c>
      <c r="I426" s="55" t="n">
        <f aca="false">'3. Raw Leads'!S426</f>
        <v>75</v>
      </c>
      <c r="J426" s="49" t="n">
        <f aca="false">'3. Raw Leads'!T426</f>
        <v>0</v>
      </c>
      <c r="K426" s="49" t="n">
        <f aca="false">'3. Raw Leads'!U426</f>
        <v>3</v>
      </c>
      <c r="L426" s="49" t="str">
        <f aca="false">'3. Raw Leads'!V426</f>
        <v>Yes</v>
      </c>
      <c r="M426" s="49" t="n">
        <f aca="false">'3. Raw Leads'!W426</f>
        <v>1</v>
      </c>
      <c r="N426" s="49" t="str">
        <f aca="false">'3. Raw Leads'!X426</f>
        <v>Interested – evaluating</v>
      </c>
      <c r="O426" s="49" t="str">
        <f aca="false">'3. Raw Leads'!N426</f>
        <v>1–3 months</v>
      </c>
      <c r="P426" s="49" t="n">
        <f aca="false">IFERROR(VLOOKUP(F426,'10. Lookups'!$A$3:$B$9,2,FALSE()),5)</f>
        <v>8</v>
      </c>
      <c r="Q426" s="49" t="n">
        <f aca="false">IFERROR(VLOOKUP(D426,'10. Lookups'!$D$3:$E$12,2,FALSE()),3)</f>
        <v>15</v>
      </c>
      <c r="R426" s="49" t="n">
        <f aca="false">IFERROR(VLOOKUP(E426,'10. Lookups'!$G$3:$H$8,2,FALSE()),5)</f>
        <v>5</v>
      </c>
      <c r="S426" s="49" t="n">
        <f aca="false">IFERROR(VLOOKUP(H426,'10. Lookups'!$J$3:$K$6,2,FALSE()),1)+IF(I426&gt;=75,5,IF(I426&gt;=50,3,IF(I426&gt;=25,2,IF(I426&gt;0,1,0))))+MIN(4,J426*2)</f>
        <v>11</v>
      </c>
      <c r="T426" s="49" t="n">
        <f aca="false">IF(K426&lt;=1,5,IF(K426&lt;=3,4,IF(K426&lt;=7,2,IF(K426&lt;=14,1,0))))+IFERROR(VLOOKUP(L426,'10. Lookups'!$M$3:$N$6,2,FALSE()),1)</f>
        <v>9</v>
      </c>
      <c r="U426" s="49" t="n">
        <f aca="false">IFERROR(VLOOKUP(N426,'10. Lookups'!$P$3:$Q$11,2,FALSE()),3)</f>
        <v>10</v>
      </c>
      <c r="V426" s="49" t="n">
        <f aca="false">IFERROR(VLOOKUP(O426,'10. Lookups'!$S$3:$T$7,2,FALSE()),2)</f>
        <v>4</v>
      </c>
      <c r="W426" s="49" t="n">
        <f aca="false">MIN(100,P426+Q426+R426+S426+T426+U426+V426)</f>
        <v>62</v>
      </c>
      <c r="X426" s="56" t="n">
        <f aca="false">W426</f>
        <v>62</v>
      </c>
      <c r="Y426" s="49" t="str">
        <f aca="false">IF(X426&gt;=75,"Hot",IF(X426&gt;=50,"Warm","Cold"))</f>
        <v>Warm</v>
      </c>
      <c r="Z426" s="49" t="str">
        <f aca="false">IF(Y426="Hot","Call within 5 min · senior agent · site-visit slot",IF(Y426="Warm","Call within 24h · WhatsApp drip · price sheet","Retargeting audience · email nurture · skip dial"))</f>
        <v>Call within 24h · WhatsApp drip · price sheet</v>
      </c>
    </row>
    <row r="427" customFormat="false" ht="15" hidden="false" customHeight="true" outlineLevel="0" collapsed="false">
      <c r="A427" s="52" t="str">
        <f aca="false">'3. Raw Leads'!A427</f>
        <v>L0426</v>
      </c>
      <c r="B427" s="52" t="str">
        <f aca="false">'3. Raw Leads'!C427</f>
        <v>Shakil Khan</v>
      </c>
      <c r="C427" s="52" t="str">
        <f aca="false">'3. Raw Leads'!D427</f>
        <v>01879083350</v>
      </c>
      <c r="D427" s="52" t="str">
        <f aca="false">'3. Raw Leads'!I427</f>
        <v>Mirpur DOHS</v>
      </c>
      <c r="E427" s="52" t="str">
        <f aca="false">'3. Raw Leads'!J427</f>
        <v>Aftab Garden Residence</v>
      </c>
      <c r="F427" s="52" t="str">
        <f aca="false">'3. Raw Leads'!K427</f>
        <v>1.25Cr–1.5Cr</v>
      </c>
      <c r="G427" s="54" t="n">
        <f aca="false">'3. Raw Leads'!L427</f>
        <v>13750000</v>
      </c>
      <c r="H427" s="52" t="str">
        <f aca="false">'3. Raw Leads'!R427</f>
        <v>Full (all fields)</v>
      </c>
      <c r="I427" s="57" t="n">
        <f aca="false">'3. Raw Leads'!S427</f>
        <v>0</v>
      </c>
      <c r="J427" s="52" t="n">
        <f aca="false">'3. Raw Leads'!T427</f>
        <v>0</v>
      </c>
      <c r="K427" s="52" t="n">
        <f aca="false">'3. Raw Leads'!U427</f>
        <v>3</v>
      </c>
      <c r="L427" s="52" t="str">
        <f aca="false">'3. Raw Leads'!V427</f>
        <v>Yes</v>
      </c>
      <c r="M427" s="52" t="n">
        <f aca="false">'3. Raw Leads'!W427</f>
        <v>2</v>
      </c>
      <c r="N427" s="52" t="str">
        <f aca="false">'3. Raw Leads'!X427</f>
        <v>Needs info – follow up</v>
      </c>
      <c r="O427" s="52" t="str">
        <f aca="false">'3. Raw Leads'!N427</f>
        <v>1–3 months</v>
      </c>
      <c r="P427" s="52" t="n">
        <f aca="false">IFERROR(VLOOKUP(F427,'10. Lookups'!$A$3:$B$9,2,FALSE()),5)</f>
        <v>23</v>
      </c>
      <c r="Q427" s="52" t="n">
        <f aca="false">IFERROR(VLOOKUP(D427,'10. Lookups'!$D$3:$E$12,2,FALSE()),3)</f>
        <v>15</v>
      </c>
      <c r="R427" s="52" t="n">
        <f aca="false">IFERROR(VLOOKUP(E427,'10. Lookups'!$G$3:$H$8,2,FALSE()),5)</f>
        <v>15</v>
      </c>
      <c r="S427" s="52" t="n">
        <f aca="false">IFERROR(VLOOKUP(H427,'10. Lookups'!$J$3:$K$6,2,FALSE()),1)+IF(I427&gt;=75,5,IF(I427&gt;=50,3,IF(I427&gt;=25,2,IF(I427&gt;0,1,0))))+MIN(4,J427*2)</f>
        <v>6</v>
      </c>
      <c r="T427" s="52" t="n">
        <f aca="false">IF(K427&lt;=1,5,IF(K427&lt;=3,4,IF(K427&lt;=7,2,IF(K427&lt;=14,1,0))))+IFERROR(VLOOKUP(L427,'10. Lookups'!$M$3:$N$6,2,FALSE()),1)</f>
        <v>9</v>
      </c>
      <c r="U427" s="52" t="n">
        <f aca="false">IFERROR(VLOOKUP(N427,'10. Lookups'!$P$3:$Q$11,2,FALSE()),3)</f>
        <v>7</v>
      </c>
      <c r="V427" s="52" t="n">
        <f aca="false">IFERROR(VLOOKUP(O427,'10. Lookups'!$S$3:$T$7,2,FALSE()),2)</f>
        <v>4</v>
      </c>
      <c r="W427" s="52" t="n">
        <f aca="false">MIN(100,P427+Q427+R427+S427+T427+U427+V427)</f>
        <v>79</v>
      </c>
      <c r="X427" s="58" t="n">
        <f aca="false">W427</f>
        <v>79</v>
      </c>
      <c r="Y427" s="52" t="str">
        <f aca="false">IF(X427&gt;=75,"Hot",IF(X427&gt;=50,"Warm","Cold"))</f>
        <v>Hot</v>
      </c>
      <c r="Z427" s="52" t="str">
        <f aca="false">IF(Y427="Hot","Call within 5 min · senior agent · site-visit slot",IF(Y427="Warm","Call within 24h · WhatsApp drip · price sheet","Retargeting audience · email nurture · skip dial"))</f>
        <v>Call within 5 min · senior agent · site-visit slot</v>
      </c>
    </row>
    <row r="428" customFormat="false" ht="15" hidden="false" customHeight="true" outlineLevel="0" collapsed="false">
      <c r="A428" s="49" t="str">
        <f aca="false">'3. Raw Leads'!A428</f>
        <v>L0427</v>
      </c>
      <c r="B428" s="49" t="str">
        <f aca="false">'3. Raw Leads'!C428</f>
        <v>Arif Chowdhury</v>
      </c>
      <c r="C428" s="49" t="str">
        <f aca="false">'3. Raw Leads'!D428</f>
        <v>01711688092</v>
      </c>
      <c r="D428" s="49" t="str">
        <f aca="false">'3. Raw Leads'!I428</f>
        <v>Aftab Nagar</v>
      </c>
      <c r="E428" s="49" t="str">
        <f aca="false">'3. Raw Leads'!J428</f>
        <v>Uttara Greenview</v>
      </c>
      <c r="F428" s="49" t="str">
        <f aca="false">'3. Raw Leads'!K428</f>
        <v>60L–80L</v>
      </c>
      <c r="G428" s="51" t="n">
        <f aca="false">'3. Raw Leads'!L428</f>
        <v>6999999</v>
      </c>
      <c r="H428" s="49" t="str">
        <f aca="false">'3. Raw Leads'!R428</f>
        <v>Most (≥75%)</v>
      </c>
      <c r="I428" s="55" t="n">
        <f aca="false">'3. Raw Leads'!S428</f>
        <v>95</v>
      </c>
      <c r="J428" s="49" t="n">
        <f aca="false">'3. Raw Leads'!T428</f>
        <v>0</v>
      </c>
      <c r="K428" s="49" t="n">
        <f aca="false">'3. Raw Leads'!U428</f>
        <v>1</v>
      </c>
      <c r="L428" s="49" t="str">
        <f aca="false">'3. Raw Leads'!V428</f>
        <v>No</v>
      </c>
      <c r="M428" s="49" t="n">
        <f aca="false">'3. Raw Leads'!W428</f>
        <v>2</v>
      </c>
      <c r="N428" s="49" t="str">
        <f aca="false">'3. Raw Leads'!X428</f>
        <v>Hot – callback scheduled</v>
      </c>
      <c r="O428" s="49" t="str">
        <f aca="false">'3. Raw Leads'!N428</f>
        <v>3–6 months</v>
      </c>
      <c r="P428" s="49" t="n">
        <f aca="false">IFERROR(VLOOKUP(F428,'10. Lookups'!$A$3:$B$9,2,FALSE()),5)</f>
        <v>18</v>
      </c>
      <c r="Q428" s="49" t="n">
        <f aca="false">IFERROR(VLOOKUP(D428,'10. Lookups'!$D$3:$E$12,2,FALSE()),3)</f>
        <v>15</v>
      </c>
      <c r="R428" s="49" t="n">
        <f aca="false">IFERROR(VLOOKUP(E428,'10. Lookups'!$G$3:$H$8,2,FALSE()),5)</f>
        <v>15</v>
      </c>
      <c r="S428" s="49" t="n">
        <f aca="false">IFERROR(VLOOKUP(H428,'10. Lookups'!$J$3:$K$6,2,FALSE()),1)+IF(I428&gt;=75,5,IF(I428&gt;=50,3,IF(I428&gt;=25,2,IF(I428&gt;0,1,0))))+MIN(4,J428*2)</f>
        <v>9</v>
      </c>
      <c r="T428" s="49" t="n">
        <f aca="false">IF(K428&lt;=1,5,IF(K428&lt;=3,4,IF(K428&lt;=7,2,IF(K428&lt;=14,1,0))))+IFERROR(VLOOKUP(L428,'10. Lookups'!$M$3:$N$6,2,FALSE()),1)</f>
        <v>6</v>
      </c>
      <c r="U428" s="49" t="n">
        <f aca="false">IFERROR(VLOOKUP(N428,'10. Lookups'!$P$3:$Q$11,2,FALSE()),3)</f>
        <v>13</v>
      </c>
      <c r="V428" s="49" t="n">
        <f aca="false">IFERROR(VLOOKUP(O428,'10. Lookups'!$S$3:$T$7,2,FALSE()),2)</f>
        <v>3</v>
      </c>
      <c r="W428" s="49" t="n">
        <f aca="false">MIN(100,P428+Q428+R428+S428+T428+U428+V428)</f>
        <v>79</v>
      </c>
      <c r="X428" s="56" t="n">
        <f aca="false">W428</f>
        <v>79</v>
      </c>
      <c r="Y428" s="49" t="str">
        <f aca="false">IF(X428&gt;=75,"Hot",IF(X428&gt;=50,"Warm","Cold"))</f>
        <v>Hot</v>
      </c>
      <c r="Z428" s="49" t="str">
        <f aca="false">IF(Y428="Hot","Call within 5 min · senior agent · site-visit slot",IF(Y428="Warm","Call within 24h · WhatsApp drip · price sheet","Retargeting audience · email nurture · skip dial"))</f>
        <v>Call within 5 min · senior agent · site-visit slot</v>
      </c>
    </row>
    <row r="429" customFormat="false" ht="15" hidden="false" customHeight="true" outlineLevel="0" collapsed="false">
      <c r="A429" s="52" t="str">
        <f aca="false">'3. Raw Leads'!A429</f>
        <v>L0428</v>
      </c>
      <c r="B429" s="52" t="str">
        <f aca="false">'3. Raw Leads'!C429</f>
        <v>Tausif Khan</v>
      </c>
      <c r="C429" s="52" t="str">
        <f aca="false">'3. Raw Leads'!D429</f>
        <v>01537945772</v>
      </c>
      <c r="D429" s="52" t="str">
        <f aca="false">'3. Raw Leads'!I429</f>
        <v>Banasree</v>
      </c>
      <c r="E429" s="52" t="str">
        <f aca="false">'3. Raw Leads'!J429</f>
        <v>Skyline Heights – Bashundhara</v>
      </c>
      <c r="F429" s="52" t="str">
        <f aca="false">'3. Raw Leads'!K429</f>
        <v>Under 60L</v>
      </c>
      <c r="G429" s="54" t="n">
        <f aca="false">'3. Raw Leads'!L429</f>
        <v>4499999</v>
      </c>
      <c r="H429" s="52" t="str">
        <f aca="false">'3. Raw Leads'!R429</f>
        <v>Full (all fields)</v>
      </c>
      <c r="I429" s="57" t="n">
        <f aca="false">'3. Raw Leads'!S429</f>
        <v>95</v>
      </c>
      <c r="J429" s="52" t="n">
        <f aca="false">'3. Raw Leads'!T429</f>
        <v>0</v>
      </c>
      <c r="K429" s="52" t="n">
        <f aca="false">'3. Raw Leads'!U429</f>
        <v>2</v>
      </c>
      <c r="L429" s="52" t="str">
        <f aca="false">'3. Raw Leads'!V429</f>
        <v>Read no reply</v>
      </c>
      <c r="M429" s="52" t="n">
        <f aca="false">'3. Raw Leads'!W429</f>
        <v>3</v>
      </c>
      <c r="N429" s="52" t="str">
        <f aca="false">'3. Raw Leads'!X429</f>
        <v>Needs info – follow up</v>
      </c>
      <c r="O429" s="52" t="str">
        <f aca="false">'3. Raw Leads'!N429</f>
        <v>6–12 months</v>
      </c>
      <c r="P429" s="52" t="n">
        <f aca="false">IFERROR(VLOOKUP(F429,'10. Lookups'!$A$3:$B$9,2,FALSE()),5)</f>
        <v>8</v>
      </c>
      <c r="Q429" s="52" t="n">
        <f aca="false">IFERROR(VLOOKUP(D429,'10. Lookups'!$D$3:$E$12,2,FALSE()),3)</f>
        <v>15</v>
      </c>
      <c r="R429" s="52" t="n">
        <f aca="false">IFERROR(VLOOKUP(E429,'10. Lookups'!$G$3:$H$8,2,FALSE()),5)</f>
        <v>15</v>
      </c>
      <c r="S429" s="52" t="n">
        <f aca="false">IFERROR(VLOOKUP(H429,'10. Lookups'!$J$3:$K$6,2,FALSE()),1)+IF(I429&gt;=75,5,IF(I429&gt;=50,3,IF(I429&gt;=25,2,IF(I429&gt;0,1,0))))+MIN(4,J429*2)</f>
        <v>11</v>
      </c>
      <c r="T429" s="52" t="n">
        <f aca="false">IF(K429&lt;=1,5,IF(K429&lt;=3,4,IF(K429&lt;=7,2,IF(K429&lt;=14,1,0))))+IFERROR(VLOOKUP(L429,'10. Lookups'!$M$3:$N$6,2,FALSE()),1)</f>
        <v>7</v>
      </c>
      <c r="U429" s="52" t="n">
        <f aca="false">IFERROR(VLOOKUP(N429,'10. Lookups'!$P$3:$Q$11,2,FALSE()),3)</f>
        <v>7</v>
      </c>
      <c r="V429" s="52" t="n">
        <f aca="false">IFERROR(VLOOKUP(O429,'10. Lookups'!$S$3:$T$7,2,FALSE()),2)</f>
        <v>2</v>
      </c>
      <c r="W429" s="52" t="n">
        <f aca="false">MIN(100,P429+Q429+R429+S429+T429+U429+V429)</f>
        <v>65</v>
      </c>
      <c r="X429" s="58" t="n">
        <f aca="false">W429</f>
        <v>65</v>
      </c>
      <c r="Y429" s="52" t="str">
        <f aca="false">IF(X429&gt;=75,"Hot",IF(X429&gt;=50,"Warm","Cold"))</f>
        <v>Warm</v>
      </c>
      <c r="Z429" s="52" t="str">
        <f aca="false">IF(Y429="Hot","Call within 5 min · senior agent · site-visit slot",IF(Y429="Warm","Call within 24h · WhatsApp drip · price sheet","Retargeting audience · email nurture · skip dial"))</f>
        <v>Call within 24h · WhatsApp drip · price sheet</v>
      </c>
    </row>
    <row r="430" customFormat="false" ht="15" hidden="false" customHeight="true" outlineLevel="0" collapsed="false">
      <c r="A430" s="49" t="str">
        <f aca="false">'3. Raw Leads'!A430</f>
        <v>L0429</v>
      </c>
      <c r="B430" s="49" t="str">
        <f aca="false">'3. Raw Leads'!C430</f>
        <v>Riaz Chowdhury</v>
      </c>
      <c r="C430" s="49" t="str">
        <f aca="false">'3. Raw Leads'!D430</f>
        <v>01577675556</v>
      </c>
      <c r="D430" s="49" t="str">
        <f aca="false">'3. Raw Leads'!I430</f>
        <v>Outside Dhaka</v>
      </c>
      <c r="E430" s="49" t="str">
        <f aca="false">'3. Raw Leads'!J430</f>
        <v>Aftab Garden Residence</v>
      </c>
      <c r="F430" s="49" t="str">
        <f aca="false">'3. Raw Leads'!K430</f>
        <v>80L–1Cr</v>
      </c>
      <c r="G430" s="51" t="n">
        <f aca="false">'3. Raw Leads'!L430</f>
        <v>8999999</v>
      </c>
      <c r="H430" s="49" t="str">
        <f aca="false">'3. Raw Leads'!R430</f>
        <v>Partial (50–75%)</v>
      </c>
      <c r="I430" s="55" t="n">
        <f aca="false">'3. Raw Leads'!S430</f>
        <v>100</v>
      </c>
      <c r="J430" s="49" t="n">
        <f aca="false">'3. Raw Leads'!T430</f>
        <v>0</v>
      </c>
      <c r="K430" s="49" t="n">
        <f aca="false">'3. Raw Leads'!U430</f>
        <v>2</v>
      </c>
      <c r="L430" s="49" t="str">
        <f aca="false">'3. Raw Leads'!V430</f>
        <v>Yes</v>
      </c>
      <c r="M430" s="49" t="n">
        <f aca="false">'3. Raw Leads'!W430</f>
        <v>2</v>
      </c>
      <c r="N430" s="49" t="str">
        <f aca="false">'3. Raw Leads'!X430</f>
        <v>Not interested</v>
      </c>
      <c r="O430" s="49" t="str">
        <f aca="false">'3. Raw Leads'!N430</f>
        <v>3–6 months</v>
      </c>
      <c r="P430" s="49" t="n">
        <f aca="false">IFERROR(VLOOKUP(F430,'10. Lookups'!$A$3:$B$9,2,FALSE()),5)</f>
        <v>22</v>
      </c>
      <c r="Q430" s="49" t="n">
        <f aca="false">IFERROR(VLOOKUP(D430,'10. Lookups'!$D$3:$E$12,2,FALSE()),3)</f>
        <v>3</v>
      </c>
      <c r="R430" s="49" t="n">
        <f aca="false">IFERROR(VLOOKUP(E430,'10. Lookups'!$G$3:$H$8,2,FALSE()),5)</f>
        <v>15</v>
      </c>
      <c r="S430" s="49" t="n">
        <f aca="false">IFERROR(VLOOKUP(H430,'10. Lookups'!$J$3:$K$6,2,FALSE()),1)+IF(I430&gt;=75,5,IF(I430&gt;=50,3,IF(I430&gt;=25,2,IF(I430&gt;0,1,0))))+MIN(4,J430*2)</f>
        <v>7</v>
      </c>
      <c r="T430" s="49" t="n">
        <f aca="false">IF(K430&lt;=1,5,IF(K430&lt;=3,4,IF(K430&lt;=7,2,IF(K430&lt;=14,1,0))))+IFERROR(VLOOKUP(L430,'10. Lookups'!$M$3:$N$6,2,FALSE()),1)</f>
        <v>9</v>
      </c>
      <c r="U430" s="49" t="n">
        <f aca="false">IFERROR(VLOOKUP(N430,'10. Lookups'!$P$3:$Q$11,2,FALSE()),3)</f>
        <v>1</v>
      </c>
      <c r="V430" s="49" t="n">
        <f aca="false">IFERROR(VLOOKUP(O430,'10. Lookups'!$S$3:$T$7,2,FALSE()),2)</f>
        <v>3</v>
      </c>
      <c r="W430" s="49" t="n">
        <f aca="false">MIN(100,P430+Q430+R430+S430+T430+U430+V430)</f>
        <v>60</v>
      </c>
      <c r="X430" s="56" t="n">
        <f aca="false">W430</f>
        <v>60</v>
      </c>
      <c r="Y430" s="49" t="str">
        <f aca="false">IF(X430&gt;=75,"Hot",IF(X430&gt;=50,"Warm","Cold"))</f>
        <v>Warm</v>
      </c>
      <c r="Z430" s="49" t="str">
        <f aca="false">IF(Y430="Hot","Call within 5 min · senior agent · site-visit slot",IF(Y430="Warm","Call within 24h · WhatsApp drip · price sheet","Retargeting audience · email nurture · skip dial"))</f>
        <v>Call within 24h · WhatsApp drip · price sheet</v>
      </c>
    </row>
    <row r="431" customFormat="false" ht="15" hidden="false" customHeight="true" outlineLevel="0" collapsed="false">
      <c r="A431" s="52" t="str">
        <f aca="false">'3. Raw Leads'!A431</f>
        <v>L0430</v>
      </c>
      <c r="B431" s="52" t="str">
        <f aca="false">'3. Raw Leads'!C431</f>
        <v>Saiful Hasan</v>
      </c>
      <c r="C431" s="52" t="str">
        <f aca="false">'3. Raw Leads'!D431</f>
        <v>01733582686</v>
      </c>
      <c r="D431" s="52" t="str">
        <f aca="false">'3. Raw Leads'!I431</f>
        <v>Uttara</v>
      </c>
      <c r="E431" s="52" t="str">
        <f aca="false">'3. Raw Leads'!J431</f>
        <v>Banasree Bay</v>
      </c>
      <c r="F431" s="52" t="str">
        <f aca="false">'3. Raw Leads'!K431</f>
        <v>Above 1.5Cr</v>
      </c>
      <c r="G431" s="54" t="n">
        <f aca="false">'3. Raw Leads'!L431</f>
        <v>20000000</v>
      </c>
      <c r="H431" s="52" t="str">
        <f aca="false">'3. Raw Leads'!R431</f>
        <v>Most (≥75%)</v>
      </c>
      <c r="I431" s="57" t="n">
        <f aca="false">'3. Raw Leads'!S431</f>
        <v>25</v>
      </c>
      <c r="J431" s="52" t="n">
        <f aca="false">'3. Raw Leads'!T431</f>
        <v>0</v>
      </c>
      <c r="K431" s="52" t="n">
        <f aca="false">'3. Raw Leads'!U431</f>
        <v>1</v>
      </c>
      <c r="L431" s="52" t="str">
        <f aca="false">'3. Raw Leads'!V431</f>
        <v>N/A</v>
      </c>
      <c r="M431" s="52" t="n">
        <f aca="false">'3. Raw Leads'!W431</f>
        <v>5</v>
      </c>
      <c r="N431" s="52" t="str">
        <f aca="false">'3. Raw Leads'!X431</f>
        <v>Not interested</v>
      </c>
      <c r="O431" s="52" t="str">
        <f aca="false">'3. Raw Leads'!N431</f>
        <v>3–6 months</v>
      </c>
      <c r="P431" s="52" t="n">
        <f aca="false">IFERROR(VLOOKUP(F431,'10. Lookups'!$A$3:$B$9,2,FALSE()),5)</f>
        <v>15</v>
      </c>
      <c r="Q431" s="52" t="n">
        <f aca="false">IFERROR(VLOOKUP(D431,'10. Lookups'!$D$3:$E$12,2,FALSE()),3)</f>
        <v>15</v>
      </c>
      <c r="R431" s="52" t="n">
        <f aca="false">IFERROR(VLOOKUP(E431,'10. Lookups'!$G$3:$H$8,2,FALSE()),5)</f>
        <v>15</v>
      </c>
      <c r="S431" s="52" t="n">
        <f aca="false">IFERROR(VLOOKUP(H431,'10. Lookups'!$J$3:$K$6,2,FALSE()),1)+IF(I431&gt;=75,5,IF(I431&gt;=50,3,IF(I431&gt;=25,2,IF(I431&gt;0,1,0))))+MIN(4,J431*2)</f>
        <v>6</v>
      </c>
      <c r="T431" s="52" t="n">
        <f aca="false">IF(K431&lt;=1,5,IF(K431&lt;=3,4,IF(K431&lt;=7,2,IF(K431&lt;=14,1,0))))+IFERROR(VLOOKUP(L431,'10. Lookups'!$M$3:$N$6,2,FALSE()),1)</f>
        <v>7</v>
      </c>
      <c r="U431" s="52" t="n">
        <f aca="false">IFERROR(VLOOKUP(N431,'10. Lookups'!$P$3:$Q$11,2,FALSE()),3)</f>
        <v>1</v>
      </c>
      <c r="V431" s="52" t="n">
        <f aca="false">IFERROR(VLOOKUP(O431,'10. Lookups'!$S$3:$T$7,2,FALSE()),2)</f>
        <v>3</v>
      </c>
      <c r="W431" s="52" t="n">
        <f aca="false">MIN(100,P431+Q431+R431+S431+T431+U431+V431)</f>
        <v>62</v>
      </c>
      <c r="X431" s="58" t="n">
        <f aca="false">W431</f>
        <v>62</v>
      </c>
      <c r="Y431" s="52" t="str">
        <f aca="false">IF(X431&gt;=75,"Hot",IF(X431&gt;=50,"Warm","Cold"))</f>
        <v>Warm</v>
      </c>
      <c r="Z431" s="52" t="str">
        <f aca="false">IF(Y431="Hot","Call within 5 min · senior agent · site-visit slot",IF(Y431="Warm","Call within 24h · WhatsApp drip · price sheet","Retargeting audience · email nurture · skip dial"))</f>
        <v>Call within 24h · WhatsApp drip · price sheet</v>
      </c>
    </row>
    <row r="432" customFormat="false" ht="15" hidden="false" customHeight="true" outlineLevel="0" collapsed="false">
      <c r="A432" s="49" t="str">
        <f aca="false">'3. Raw Leads'!A432</f>
        <v>L0431</v>
      </c>
      <c r="B432" s="49" t="str">
        <f aca="false">'3. Raw Leads'!C432</f>
        <v>Asif Akond</v>
      </c>
      <c r="C432" s="49" t="str">
        <f aca="false">'3. Raw Leads'!D432</f>
        <v>01711100051</v>
      </c>
      <c r="D432" s="49" t="str">
        <f aca="false">'3. Raw Leads'!I432</f>
        <v>Banasree</v>
      </c>
      <c r="E432" s="49" t="str">
        <f aca="false">'3. Raw Leads'!J432</f>
        <v>Banasree Bay</v>
      </c>
      <c r="F432" s="49" t="str">
        <f aca="false">'3. Raw Leads'!K432</f>
        <v>60L–80L</v>
      </c>
      <c r="G432" s="51" t="n">
        <f aca="false">'3. Raw Leads'!L432</f>
        <v>6999999</v>
      </c>
      <c r="H432" s="49" t="str">
        <f aca="false">'3. Raw Leads'!R432</f>
        <v>Partial (50–75%)</v>
      </c>
      <c r="I432" s="55" t="n">
        <f aca="false">'3. Raw Leads'!S432</f>
        <v>0</v>
      </c>
      <c r="J432" s="49" t="n">
        <f aca="false">'3. Raw Leads'!T432</f>
        <v>2</v>
      </c>
      <c r="K432" s="49" t="n">
        <f aca="false">'3. Raw Leads'!U432</f>
        <v>1</v>
      </c>
      <c r="L432" s="49" t="str">
        <f aca="false">'3. Raw Leads'!V432</f>
        <v>N/A</v>
      </c>
      <c r="M432" s="49" t="n">
        <f aca="false">'3. Raw Leads'!W432</f>
        <v>2</v>
      </c>
      <c r="N432" s="49" t="str">
        <f aca="false">'3. Raw Leads'!X432</f>
        <v>Wrong number</v>
      </c>
      <c r="O432" s="49" t="str">
        <f aca="false">'3. Raw Leads'!N432</f>
        <v>3–6 months</v>
      </c>
      <c r="P432" s="49" t="n">
        <f aca="false">IFERROR(VLOOKUP(F432,'10. Lookups'!$A$3:$B$9,2,FALSE()),5)</f>
        <v>18</v>
      </c>
      <c r="Q432" s="49" t="n">
        <f aca="false">IFERROR(VLOOKUP(D432,'10. Lookups'!$D$3:$E$12,2,FALSE()),3)</f>
        <v>15</v>
      </c>
      <c r="R432" s="49" t="n">
        <f aca="false">IFERROR(VLOOKUP(E432,'10. Lookups'!$G$3:$H$8,2,FALSE()),5)</f>
        <v>15</v>
      </c>
      <c r="S432" s="49" t="n">
        <f aca="false">IFERROR(VLOOKUP(H432,'10. Lookups'!$J$3:$K$6,2,FALSE()),1)+IF(I432&gt;=75,5,IF(I432&gt;=50,3,IF(I432&gt;=25,2,IF(I432&gt;0,1,0))))+MIN(4,J432*2)</f>
        <v>6</v>
      </c>
      <c r="T432" s="49" t="n">
        <f aca="false">IF(K432&lt;=1,5,IF(K432&lt;=3,4,IF(K432&lt;=7,2,IF(K432&lt;=14,1,0))))+IFERROR(VLOOKUP(L432,'10. Lookups'!$M$3:$N$6,2,FALSE()),1)</f>
        <v>7</v>
      </c>
      <c r="U432" s="49" t="n">
        <f aca="false">IFERROR(VLOOKUP(N432,'10. Lookups'!$P$3:$Q$11,2,FALSE()),3)</f>
        <v>0</v>
      </c>
      <c r="V432" s="49" t="n">
        <f aca="false">IFERROR(VLOOKUP(O432,'10. Lookups'!$S$3:$T$7,2,FALSE()),2)</f>
        <v>3</v>
      </c>
      <c r="W432" s="49" t="n">
        <f aca="false">MIN(100,P432+Q432+R432+S432+T432+U432+V432)</f>
        <v>64</v>
      </c>
      <c r="X432" s="56" t="n">
        <f aca="false">W432</f>
        <v>64</v>
      </c>
      <c r="Y432" s="49" t="str">
        <f aca="false">IF(X432&gt;=75,"Hot",IF(X432&gt;=50,"Warm","Cold"))</f>
        <v>Warm</v>
      </c>
      <c r="Z432" s="49" t="str">
        <f aca="false">IF(Y432="Hot","Call within 5 min · senior agent · site-visit slot",IF(Y432="Warm","Call within 24h · WhatsApp drip · price sheet","Retargeting audience · email nurture · skip dial"))</f>
        <v>Call within 24h · WhatsApp drip · price sheet</v>
      </c>
    </row>
    <row r="433" customFormat="false" ht="15" hidden="false" customHeight="true" outlineLevel="0" collapsed="false">
      <c r="A433" s="52" t="str">
        <f aca="false">'3. Raw Leads'!A433</f>
        <v>L0432</v>
      </c>
      <c r="B433" s="52" t="str">
        <f aca="false">'3. Raw Leads'!C433</f>
        <v>Faisal Hasan</v>
      </c>
      <c r="C433" s="52" t="str">
        <f aca="false">'3. Raw Leads'!D433</f>
        <v>01343127102</v>
      </c>
      <c r="D433" s="52" t="str">
        <f aca="false">'3. Raw Leads'!I433</f>
        <v>Aftab Nagar</v>
      </c>
      <c r="E433" s="52" t="str">
        <f aca="false">'3. Raw Leads'!J433</f>
        <v>Uttara Greenview</v>
      </c>
      <c r="F433" s="52" t="str">
        <f aca="false">'3. Raw Leads'!K433</f>
        <v>Under 60L</v>
      </c>
      <c r="G433" s="54" t="n">
        <f aca="false">'3. Raw Leads'!L433</f>
        <v>4499999</v>
      </c>
      <c r="H433" s="52" t="str">
        <f aca="false">'3. Raw Leads'!R433</f>
        <v>Full (all fields)</v>
      </c>
      <c r="I433" s="57" t="n">
        <f aca="false">'3. Raw Leads'!S433</f>
        <v>95</v>
      </c>
      <c r="J433" s="52" t="n">
        <f aca="false">'3. Raw Leads'!T433</f>
        <v>0</v>
      </c>
      <c r="K433" s="52" t="n">
        <f aca="false">'3. Raw Leads'!U433</f>
        <v>0</v>
      </c>
      <c r="L433" s="52" t="str">
        <f aca="false">'3. Raw Leads'!V433</f>
        <v>N/A</v>
      </c>
      <c r="M433" s="52" t="n">
        <f aca="false">'3. Raw Leads'!W433</f>
        <v>2</v>
      </c>
      <c r="N433" s="52" t="str">
        <f aca="false">'3. Raw Leads'!X433</f>
        <v>Not picked up</v>
      </c>
      <c r="O433" s="52" t="str">
        <f aca="false">'3. Raw Leads'!N433</f>
        <v>3–6 months</v>
      </c>
      <c r="P433" s="52" t="n">
        <f aca="false">IFERROR(VLOOKUP(F433,'10. Lookups'!$A$3:$B$9,2,FALSE()),5)</f>
        <v>8</v>
      </c>
      <c r="Q433" s="52" t="n">
        <f aca="false">IFERROR(VLOOKUP(D433,'10. Lookups'!$D$3:$E$12,2,FALSE()),3)</f>
        <v>15</v>
      </c>
      <c r="R433" s="52" t="n">
        <f aca="false">IFERROR(VLOOKUP(E433,'10. Lookups'!$G$3:$H$8,2,FALSE()),5)</f>
        <v>15</v>
      </c>
      <c r="S433" s="52" t="n">
        <f aca="false">IFERROR(VLOOKUP(H433,'10. Lookups'!$J$3:$K$6,2,FALSE()),1)+IF(I433&gt;=75,5,IF(I433&gt;=50,3,IF(I433&gt;=25,2,IF(I433&gt;0,1,0))))+MIN(4,J433*2)</f>
        <v>11</v>
      </c>
      <c r="T433" s="52" t="n">
        <f aca="false">IF(K433&lt;=1,5,IF(K433&lt;=3,4,IF(K433&lt;=7,2,IF(K433&lt;=14,1,0))))+IFERROR(VLOOKUP(L433,'10. Lookups'!$M$3:$N$6,2,FALSE()),1)</f>
        <v>7</v>
      </c>
      <c r="U433" s="52" t="n">
        <f aca="false">IFERROR(VLOOKUP(N433,'10. Lookups'!$P$3:$Q$11,2,FALSE()),3)</f>
        <v>3</v>
      </c>
      <c r="V433" s="52" t="n">
        <f aca="false">IFERROR(VLOOKUP(O433,'10. Lookups'!$S$3:$T$7,2,FALSE()),2)</f>
        <v>3</v>
      </c>
      <c r="W433" s="52" t="n">
        <f aca="false">MIN(100,P433+Q433+R433+S433+T433+U433+V433)</f>
        <v>62</v>
      </c>
      <c r="X433" s="58" t="n">
        <f aca="false">W433</f>
        <v>62</v>
      </c>
      <c r="Y433" s="52" t="str">
        <f aca="false">IF(X433&gt;=75,"Hot",IF(X433&gt;=50,"Warm","Cold"))</f>
        <v>Warm</v>
      </c>
      <c r="Z433" s="52" t="str">
        <f aca="false">IF(Y433="Hot","Call within 5 min · senior agent · site-visit slot",IF(Y433="Warm","Call within 24h · WhatsApp drip · price sheet","Retargeting audience · email nurture · skip dial"))</f>
        <v>Call within 24h · WhatsApp drip · price sheet</v>
      </c>
    </row>
    <row r="434" customFormat="false" ht="15" hidden="false" customHeight="true" outlineLevel="0" collapsed="false">
      <c r="A434" s="49" t="str">
        <f aca="false">'3. Raw Leads'!A434</f>
        <v>L0433</v>
      </c>
      <c r="B434" s="49" t="str">
        <f aca="false">'3. Raw Leads'!C434</f>
        <v>Rakib Akond</v>
      </c>
      <c r="C434" s="49" t="str">
        <f aca="false">'3. Raw Leads'!D434</f>
        <v>01635415970</v>
      </c>
      <c r="D434" s="49" t="str">
        <f aca="false">'3. Raw Leads'!I434</f>
        <v>Banasree</v>
      </c>
      <c r="E434" s="49" t="str">
        <f aca="false">'3. Raw Leads'!J434</f>
        <v>Generic / Not Sure</v>
      </c>
      <c r="F434" s="49" t="str">
        <f aca="false">'3. Raw Leads'!K434</f>
        <v>1.25Cr–1.5Cr</v>
      </c>
      <c r="G434" s="51" t="n">
        <f aca="false">'3. Raw Leads'!L434</f>
        <v>13750000</v>
      </c>
      <c r="H434" s="49" t="str">
        <f aca="false">'3. Raw Leads'!R434</f>
        <v>Minimal (&lt;50%)</v>
      </c>
      <c r="I434" s="55" t="n">
        <f aca="false">'3. Raw Leads'!S434</f>
        <v>95</v>
      </c>
      <c r="J434" s="49" t="n">
        <f aca="false">'3. Raw Leads'!T434</f>
        <v>0</v>
      </c>
      <c r="K434" s="49" t="n">
        <f aca="false">'3. Raw Leads'!U434</f>
        <v>0</v>
      </c>
      <c r="L434" s="49" t="str">
        <f aca="false">'3. Raw Leads'!V434</f>
        <v>Read no reply</v>
      </c>
      <c r="M434" s="49" t="n">
        <f aca="false">'3. Raw Leads'!W434</f>
        <v>2</v>
      </c>
      <c r="N434" s="49" t="str">
        <f aca="false">'3. Raw Leads'!X434</f>
        <v>Hot – callback scheduled</v>
      </c>
      <c r="O434" s="49" t="str">
        <f aca="false">'3. Raw Leads'!N434</f>
        <v>Just exploring</v>
      </c>
      <c r="P434" s="49" t="n">
        <f aca="false">IFERROR(VLOOKUP(F434,'10. Lookups'!$A$3:$B$9,2,FALSE()),5)</f>
        <v>23</v>
      </c>
      <c r="Q434" s="49" t="n">
        <f aca="false">IFERROR(VLOOKUP(D434,'10. Lookups'!$D$3:$E$12,2,FALSE()),3)</f>
        <v>15</v>
      </c>
      <c r="R434" s="49" t="n">
        <f aca="false">IFERROR(VLOOKUP(E434,'10. Lookups'!$G$3:$H$8,2,FALSE()),5)</f>
        <v>5</v>
      </c>
      <c r="S434" s="49" t="n">
        <f aca="false">IFERROR(VLOOKUP(H434,'10. Lookups'!$J$3:$K$6,2,FALSE()),1)+IF(I434&gt;=75,5,IF(I434&gt;=50,3,IF(I434&gt;=25,2,IF(I434&gt;0,1,0))))+MIN(4,J434*2)</f>
        <v>6</v>
      </c>
      <c r="T434" s="49" t="n">
        <f aca="false">IF(K434&lt;=1,5,IF(K434&lt;=3,4,IF(K434&lt;=7,2,IF(K434&lt;=14,1,0))))+IFERROR(VLOOKUP(L434,'10. Lookups'!$M$3:$N$6,2,FALSE()),1)</f>
        <v>8</v>
      </c>
      <c r="U434" s="49" t="n">
        <f aca="false">IFERROR(VLOOKUP(N434,'10. Lookups'!$P$3:$Q$11,2,FALSE()),3)</f>
        <v>13</v>
      </c>
      <c r="V434" s="49" t="n">
        <f aca="false">IFERROR(VLOOKUP(O434,'10. Lookups'!$S$3:$T$7,2,FALSE()),2)</f>
        <v>1</v>
      </c>
      <c r="W434" s="49" t="n">
        <f aca="false">MIN(100,P434+Q434+R434+S434+T434+U434+V434)</f>
        <v>71</v>
      </c>
      <c r="X434" s="56" t="n">
        <f aca="false">W434</f>
        <v>71</v>
      </c>
      <c r="Y434" s="49" t="str">
        <f aca="false">IF(X434&gt;=75,"Hot",IF(X434&gt;=50,"Warm","Cold"))</f>
        <v>Warm</v>
      </c>
      <c r="Z434" s="49" t="str">
        <f aca="false">IF(Y434="Hot","Call within 5 min · senior agent · site-visit slot",IF(Y434="Warm","Call within 24h · WhatsApp drip · price sheet","Retargeting audience · email nurture · skip dial"))</f>
        <v>Call within 24h · WhatsApp drip · price sheet</v>
      </c>
    </row>
    <row r="435" customFormat="false" ht="15" hidden="false" customHeight="true" outlineLevel="0" collapsed="false">
      <c r="A435" s="52" t="str">
        <f aca="false">'3. Raw Leads'!A435</f>
        <v>L0434</v>
      </c>
      <c r="B435" s="52" t="str">
        <f aca="false">'3. Raw Leads'!C435</f>
        <v>Ayesha Mahmud</v>
      </c>
      <c r="C435" s="52" t="str">
        <f aca="false">'3. Raw Leads'!D435</f>
        <v>01690904637</v>
      </c>
      <c r="D435" s="52" t="str">
        <f aca="false">'3. Raw Leads'!I435</f>
        <v>Bashundhara R/A</v>
      </c>
      <c r="E435" s="52" t="str">
        <f aca="false">'3. Raw Leads'!J435</f>
        <v>Uttara Greenview</v>
      </c>
      <c r="F435" s="52" t="str">
        <f aca="false">'3. Raw Leads'!K435</f>
        <v>60L–80L</v>
      </c>
      <c r="G435" s="54" t="n">
        <f aca="false">'3. Raw Leads'!L435</f>
        <v>6999999</v>
      </c>
      <c r="H435" s="52" t="str">
        <f aca="false">'3. Raw Leads'!R435</f>
        <v>Most (≥75%)</v>
      </c>
      <c r="I435" s="57" t="n">
        <f aca="false">'3. Raw Leads'!S435</f>
        <v>0</v>
      </c>
      <c r="J435" s="52" t="n">
        <f aca="false">'3. Raw Leads'!T435</f>
        <v>1</v>
      </c>
      <c r="K435" s="52" t="n">
        <f aca="false">'3. Raw Leads'!U435</f>
        <v>3</v>
      </c>
      <c r="L435" s="52" t="str">
        <f aca="false">'3. Raw Leads'!V435</f>
        <v>Read no reply</v>
      </c>
      <c r="M435" s="52" t="n">
        <f aca="false">'3. Raw Leads'!W435</f>
        <v>1</v>
      </c>
      <c r="N435" s="52" t="str">
        <f aca="false">'3. Raw Leads'!X435</f>
        <v>Not picked up</v>
      </c>
      <c r="O435" s="52" t="str">
        <f aca="false">'3. Raw Leads'!N435</f>
        <v>Just exploring</v>
      </c>
      <c r="P435" s="52" t="n">
        <f aca="false">IFERROR(VLOOKUP(F435,'10. Lookups'!$A$3:$B$9,2,FALSE()),5)</f>
        <v>18</v>
      </c>
      <c r="Q435" s="52" t="n">
        <f aca="false">IFERROR(VLOOKUP(D435,'10. Lookups'!$D$3:$E$12,2,FALSE()),3)</f>
        <v>15</v>
      </c>
      <c r="R435" s="52" t="n">
        <f aca="false">IFERROR(VLOOKUP(E435,'10. Lookups'!$G$3:$H$8,2,FALSE()),5)</f>
        <v>15</v>
      </c>
      <c r="S435" s="52" t="n">
        <f aca="false">IFERROR(VLOOKUP(H435,'10. Lookups'!$J$3:$K$6,2,FALSE()),1)+IF(I435&gt;=75,5,IF(I435&gt;=50,3,IF(I435&gt;=25,2,IF(I435&gt;0,1,0))))+MIN(4,J435*2)</f>
        <v>6</v>
      </c>
      <c r="T435" s="52" t="n">
        <f aca="false">IF(K435&lt;=1,5,IF(K435&lt;=3,4,IF(K435&lt;=7,2,IF(K435&lt;=14,1,0))))+IFERROR(VLOOKUP(L435,'10. Lookups'!$M$3:$N$6,2,FALSE()),1)</f>
        <v>7</v>
      </c>
      <c r="U435" s="52" t="n">
        <f aca="false">IFERROR(VLOOKUP(N435,'10. Lookups'!$P$3:$Q$11,2,FALSE()),3)</f>
        <v>3</v>
      </c>
      <c r="V435" s="52" t="n">
        <f aca="false">IFERROR(VLOOKUP(O435,'10. Lookups'!$S$3:$T$7,2,FALSE()),2)</f>
        <v>1</v>
      </c>
      <c r="W435" s="52" t="n">
        <f aca="false">MIN(100,P435+Q435+R435+S435+T435+U435+V435)</f>
        <v>65</v>
      </c>
      <c r="X435" s="58" t="n">
        <f aca="false">W435</f>
        <v>65</v>
      </c>
      <c r="Y435" s="52" t="str">
        <f aca="false">IF(X435&gt;=75,"Hot",IF(X435&gt;=50,"Warm","Cold"))</f>
        <v>Warm</v>
      </c>
      <c r="Z435" s="52" t="str">
        <f aca="false">IF(Y435="Hot","Call within 5 min · senior agent · site-visit slot",IF(Y435="Warm","Call within 24h · WhatsApp drip · price sheet","Retargeting audience · email nurture · skip dial"))</f>
        <v>Call within 24h · WhatsApp drip · price sheet</v>
      </c>
    </row>
    <row r="436" customFormat="false" ht="15" hidden="false" customHeight="true" outlineLevel="0" collapsed="false">
      <c r="A436" s="49" t="str">
        <f aca="false">'3. Raw Leads'!A436</f>
        <v>L0435</v>
      </c>
      <c r="B436" s="49" t="str">
        <f aca="false">'3. Raw Leads'!C436</f>
        <v>Saiful Siddique</v>
      </c>
      <c r="C436" s="49" t="str">
        <f aca="false">'3. Raw Leads'!D436</f>
        <v>01721312512</v>
      </c>
      <c r="D436" s="49" t="str">
        <f aca="false">'3. Raw Leads'!I436</f>
        <v>Aftab Nagar</v>
      </c>
      <c r="E436" s="49" t="str">
        <f aca="false">'3. Raw Leads'!J436</f>
        <v>Generic / Not Sure</v>
      </c>
      <c r="F436" s="49" t="str">
        <f aca="false">'3. Raw Leads'!K436</f>
        <v>1.25Cr–1.5Cr</v>
      </c>
      <c r="G436" s="51" t="n">
        <f aca="false">'3. Raw Leads'!L436</f>
        <v>13750000</v>
      </c>
      <c r="H436" s="49" t="str">
        <f aca="false">'3. Raw Leads'!R436</f>
        <v>Full (all fields)</v>
      </c>
      <c r="I436" s="55" t="n">
        <f aca="false">'3. Raw Leads'!S436</f>
        <v>95</v>
      </c>
      <c r="J436" s="49" t="n">
        <f aca="false">'3. Raw Leads'!T436</f>
        <v>2</v>
      </c>
      <c r="K436" s="49" t="n">
        <f aca="false">'3. Raw Leads'!U436</f>
        <v>0</v>
      </c>
      <c r="L436" s="49" t="str">
        <f aca="false">'3. Raw Leads'!V436</f>
        <v>No</v>
      </c>
      <c r="M436" s="49" t="n">
        <f aca="false">'3. Raw Leads'!W436</f>
        <v>1</v>
      </c>
      <c r="N436" s="49" t="str">
        <f aca="false">'3. Raw Leads'!X436</f>
        <v>Needs info – follow up</v>
      </c>
      <c r="O436" s="49" t="str">
        <f aca="false">'3. Raw Leads'!N436</f>
        <v>3–6 months</v>
      </c>
      <c r="P436" s="49" t="n">
        <f aca="false">IFERROR(VLOOKUP(F436,'10. Lookups'!$A$3:$B$9,2,FALSE()),5)</f>
        <v>23</v>
      </c>
      <c r="Q436" s="49" t="n">
        <f aca="false">IFERROR(VLOOKUP(D436,'10. Lookups'!$D$3:$E$12,2,FALSE()),3)</f>
        <v>15</v>
      </c>
      <c r="R436" s="49" t="n">
        <f aca="false">IFERROR(VLOOKUP(E436,'10. Lookups'!$G$3:$H$8,2,FALSE()),5)</f>
        <v>5</v>
      </c>
      <c r="S436" s="49" t="n">
        <f aca="false">IFERROR(VLOOKUP(H436,'10. Lookups'!$J$3:$K$6,2,FALSE()),1)+IF(I436&gt;=75,5,IF(I436&gt;=50,3,IF(I436&gt;=25,2,IF(I436&gt;0,1,0))))+MIN(4,J436*2)</f>
        <v>15</v>
      </c>
      <c r="T436" s="49" t="n">
        <f aca="false">IF(K436&lt;=1,5,IF(K436&lt;=3,4,IF(K436&lt;=7,2,IF(K436&lt;=14,1,0))))+IFERROR(VLOOKUP(L436,'10. Lookups'!$M$3:$N$6,2,FALSE()),1)</f>
        <v>6</v>
      </c>
      <c r="U436" s="49" t="n">
        <f aca="false">IFERROR(VLOOKUP(N436,'10. Lookups'!$P$3:$Q$11,2,FALSE()),3)</f>
        <v>7</v>
      </c>
      <c r="V436" s="49" t="n">
        <f aca="false">IFERROR(VLOOKUP(O436,'10. Lookups'!$S$3:$T$7,2,FALSE()),2)</f>
        <v>3</v>
      </c>
      <c r="W436" s="49" t="n">
        <f aca="false">MIN(100,P436+Q436+R436+S436+T436+U436+V436)</f>
        <v>74</v>
      </c>
      <c r="X436" s="56" t="n">
        <f aca="false">W436</f>
        <v>74</v>
      </c>
      <c r="Y436" s="49" t="str">
        <f aca="false">IF(X436&gt;=75,"Hot",IF(X436&gt;=50,"Warm","Cold"))</f>
        <v>Warm</v>
      </c>
      <c r="Z436" s="49" t="str">
        <f aca="false">IF(Y436="Hot","Call within 5 min · senior agent · site-visit slot",IF(Y436="Warm","Call within 24h · WhatsApp drip · price sheet","Retargeting audience · email nurture · skip dial"))</f>
        <v>Call within 24h · WhatsApp drip · price sheet</v>
      </c>
    </row>
    <row r="437" customFormat="false" ht="15" hidden="false" customHeight="true" outlineLevel="0" collapsed="false">
      <c r="A437" s="52" t="str">
        <f aca="false">'3. Raw Leads'!A437</f>
        <v>L0436</v>
      </c>
      <c r="B437" s="52" t="str">
        <f aca="false">'3. Raw Leads'!C437</f>
        <v>Tanvir Ahmed</v>
      </c>
      <c r="C437" s="52" t="str">
        <f aca="false">'3. Raw Leads'!D437</f>
        <v>01706330165</v>
      </c>
      <c r="D437" s="52" t="str">
        <f aca="false">'3. Raw Leads'!I437</f>
        <v>Dhanmondi</v>
      </c>
      <c r="E437" s="52" t="str">
        <f aca="false">'3. Raw Leads'!J437</f>
        <v>Aftab Garden Residence</v>
      </c>
      <c r="F437" s="52" t="str">
        <f aca="false">'3. Raw Leads'!K437</f>
        <v>1Cr–1.25Cr</v>
      </c>
      <c r="G437" s="54" t="n">
        <f aca="false">'3. Raw Leads'!L437</f>
        <v>11249999</v>
      </c>
      <c r="H437" s="52" t="str">
        <f aca="false">'3. Raw Leads'!R437</f>
        <v>Partial (50–75%)</v>
      </c>
      <c r="I437" s="57" t="n">
        <f aca="false">'3. Raw Leads'!S437</f>
        <v>50</v>
      </c>
      <c r="J437" s="52" t="n">
        <f aca="false">'3. Raw Leads'!T437</f>
        <v>0</v>
      </c>
      <c r="K437" s="52" t="n">
        <f aca="false">'3. Raw Leads'!U437</f>
        <v>0</v>
      </c>
      <c r="L437" s="52" t="str">
        <f aca="false">'3. Raw Leads'!V437</f>
        <v>N/A</v>
      </c>
      <c r="M437" s="52" t="n">
        <f aca="false">'3. Raw Leads'!W437</f>
        <v>4</v>
      </c>
      <c r="N437" s="52" t="str">
        <f aca="false">'3. Raw Leads'!X437</f>
        <v>Interested – evaluating</v>
      </c>
      <c r="O437" s="52" t="str">
        <f aca="false">'3. Raw Leads'!N437</f>
        <v>6–12 months</v>
      </c>
      <c r="P437" s="52" t="n">
        <f aca="false">IFERROR(VLOOKUP(F437,'10. Lookups'!$A$3:$B$9,2,FALSE()),5)</f>
        <v>25</v>
      </c>
      <c r="Q437" s="52" t="n">
        <f aca="false">IFERROR(VLOOKUP(D437,'10. Lookups'!$D$3:$E$12,2,FALSE()),3)</f>
        <v>9</v>
      </c>
      <c r="R437" s="52" t="n">
        <f aca="false">IFERROR(VLOOKUP(E437,'10. Lookups'!$G$3:$H$8,2,FALSE()),5)</f>
        <v>15</v>
      </c>
      <c r="S437" s="52" t="n">
        <f aca="false">IFERROR(VLOOKUP(H437,'10. Lookups'!$J$3:$K$6,2,FALSE()),1)+IF(I437&gt;=75,5,IF(I437&gt;=50,3,IF(I437&gt;=25,2,IF(I437&gt;0,1,0))))+MIN(4,J437*2)</f>
        <v>5</v>
      </c>
      <c r="T437" s="52" t="n">
        <f aca="false">IF(K437&lt;=1,5,IF(K437&lt;=3,4,IF(K437&lt;=7,2,IF(K437&lt;=14,1,0))))+IFERROR(VLOOKUP(L437,'10. Lookups'!$M$3:$N$6,2,FALSE()),1)</f>
        <v>7</v>
      </c>
      <c r="U437" s="52" t="n">
        <f aca="false">IFERROR(VLOOKUP(N437,'10. Lookups'!$P$3:$Q$11,2,FALSE()),3)</f>
        <v>10</v>
      </c>
      <c r="V437" s="52" t="n">
        <f aca="false">IFERROR(VLOOKUP(O437,'10. Lookups'!$S$3:$T$7,2,FALSE()),2)</f>
        <v>2</v>
      </c>
      <c r="W437" s="52" t="n">
        <f aca="false">MIN(100,P437+Q437+R437+S437+T437+U437+V437)</f>
        <v>73</v>
      </c>
      <c r="X437" s="58" t="n">
        <f aca="false">W437</f>
        <v>73</v>
      </c>
      <c r="Y437" s="52" t="str">
        <f aca="false">IF(X437&gt;=75,"Hot",IF(X437&gt;=50,"Warm","Cold"))</f>
        <v>Warm</v>
      </c>
      <c r="Z437" s="52" t="str">
        <f aca="false">IF(Y437="Hot","Call within 5 min · senior agent · site-visit slot",IF(Y437="Warm","Call within 24h · WhatsApp drip · price sheet","Retargeting audience · email nurture · skip dial"))</f>
        <v>Call within 24h · WhatsApp drip · price sheet</v>
      </c>
    </row>
    <row r="438" customFormat="false" ht="15" hidden="false" customHeight="true" outlineLevel="0" collapsed="false">
      <c r="A438" s="49" t="str">
        <f aca="false">'3. Raw Leads'!A438</f>
        <v>L0437</v>
      </c>
      <c r="B438" s="49" t="str">
        <f aca="false">'3. Raw Leads'!C438</f>
        <v>Rifa Reza</v>
      </c>
      <c r="C438" s="49" t="str">
        <f aca="false">'3. Raw Leads'!D438</f>
        <v>01826949684</v>
      </c>
      <c r="D438" s="49" t="str">
        <f aca="false">'3. Raw Leads'!I438</f>
        <v>Dhanmondi</v>
      </c>
      <c r="E438" s="49" t="str">
        <f aca="false">'3. Raw Leads'!J438</f>
        <v>Banasree Bay</v>
      </c>
      <c r="F438" s="49" t="str">
        <f aca="false">'3. Raw Leads'!K438</f>
        <v>80L–1Cr</v>
      </c>
      <c r="G438" s="51" t="n">
        <f aca="false">'3. Raw Leads'!L438</f>
        <v>8999999</v>
      </c>
      <c r="H438" s="49" t="str">
        <f aca="false">'3. Raw Leads'!R438</f>
        <v>Minimal (&lt;50%)</v>
      </c>
      <c r="I438" s="55" t="n">
        <f aca="false">'3. Raw Leads'!S438</f>
        <v>50</v>
      </c>
      <c r="J438" s="49" t="n">
        <f aca="false">'3. Raw Leads'!T438</f>
        <v>0</v>
      </c>
      <c r="K438" s="49" t="n">
        <f aca="false">'3. Raw Leads'!U438</f>
        <v>0</v>
      </c>
      <c r="L438" s="49" t="str">
        <f aca="false">'3. Raw Leads'!V438</f>
        <v>No</v>
      </c>
      <c r="M438" s="49" t="n">
        <f aca="false">'3. Raw Leads'!W438</f>
        <v>1</v>
      </c>
      <c r="N438" s="49" t="str">
        <f aca="false">'3. Raw Leads'!X438</f>
        <v>Not interested</v>
      </c>
      <c r="O438" s="49" t="str">
        <f aca="false">'3. Raw Leads'!N438</f>
        <v>3–6 months</v>
      </c>
      <c r="P438" s="49" t="n">
        <f aca="false">IFERROR(VLOOKUP(F438,'10. Lookups'!$A$3:$B$9,2,FALSE()),5)</f>
        <v>22</v>
      </c>
      <c r="Q438" s="49" t="n">
        <f aca="false">IFERROR(VLOOKUP(D438,'10. Lookups'!$D$3:$E$12,2,FALSE()),3)</f>
        <v>9</v>
      </c>
      <c r="R438" s="49" t="n">
        <f aca="false">IFERROR(VLOOKUP(E438,'10. Lookups'!$G$3:$H$8,2,FALSE()),5)</f>
        <v>15</v>
      </c>
      <c r="S438" s="49" t="n">
        <f aca="false">IFERROR(VLOOKUP(H438,'10. Lookups'!$J$3:$K$6,2,FALSE()),1)+IF(I438&gt;=75,5,IF(I438&gt;=50,3,IF(I438&gt;=25,2,IF(I438&gt;0,1,0))))+MIN(4,J438*2)</f>
        <v>4</v>
      </c>
      <c r="T438" s="49" t="n">
        <f aca="false">IF(K438&lt;=1,5,IF(K438&lt;=3,4,IF(K438&lt;=7,2,IF(K438&lt;=14,1,0))))+IFERROR(VLOOKUP(L438,'10. Lookups'!$M$3:$N$6,2,FALSE()),1)</f>
        <v>6</v>
      </c>
      <c r="U438" s="49" t="n">
        <f aca="false">IFERROR(VLOOKUP(N438,'10. Lookups'!$P$3:$Q$11,2,FALSE()),3)</f>
        <v>1</v>
      </c>
      <c r="V438" s="49" t="n">
        <f aca="false">IFERROR(VLOOKUP(O438,'10. Lookups'!$S$3:$T$7,2,FALSE()),2)</f>
        <v>3</v>
      </c>
      <c r="W438" s="49" t="n">
        <f aca="false">MIN(100,P438+Q438+R438+S438+T438+U438+V438)</f>
        <v>60</v>
      </c>
      <c r="X438" s="56" t="n">
        <f aca="false">W438</f>
        <v>60</v>
      </c>
      <c r="Y438" s="49" t="str">
        <f aca="false">IF(X438&gt;=75,"Hot",IF(X438&gt;=50,"Warm","Cold"))</f>
        <v>Warm</v>
      </c>
      <c r="Z438" s="49" t="str">
        <f aca="false">IF(Y438="Hot","Call within 5 min · senior agent · site-visit slot",IF(Y438="Warm","Call within 24h · WhatsApp drip · price sheet","Retargeting audience · email nurture · skip dial"))</f>
        <v>Call within 24h · WhatsApp drip · price sheet</v>
      </c>
    </row>
    <row r="439" customFormat="false" ht="15" hidden="false" customHeight="true" outlineLevel="0" collapsed="false">
      <c r="A439" s="52" t="str">
        <f aca="false">'3. Raw Leads'!A439</f>
        <v>L0438</v>
      </c>
      <c r="B439" s="52" t="str">
        <f aca="false">'3. Raw Leads'!C439</f>
        <v>Mahmud Mondol</v>
      </c>
      <c r="C439" s="52" t="str">
        <f aca="false">'3. Raw Leads'!D439</f>
        <v>01991945757</v>
      </c>
      <c r="D439" s="52" t="str">
        <f aca="false">'3. Raw Leads'!I439</f>
        <v>Bashundhara R/A</v>
      </c>
      <c r="E439" s="52" t="str">
        <f aca="false">'3. Raw Leads'!J439</f>
        <v>Uttara Greenview</v>
      </c>
      <c r="F439" s="52" t="str">
        <f aca="false">'3. Raw Leads'!K439</f>
        <v>1.25Cr–1.5Cr</v>
      </c>
      <c r="G439" s="54" t="n">
        <f aca="false">'3. Raw Leads'!L439</f>
        <v>13750000</v>
      </c>
      <c r="H439" s="52" t="str">
        <f aca="false">'3. Raw Leads'!R439</f>
        <v>Most (≥75%)</v>
      </c>
      <c r="I439" s="57" t="n">
        <f aca="false">'3. Raw Leads'!S439</f>
        <v>75</v>
      </c>
      <c r="J439" s="52" t="n">
        <f aca="false">'3. Raw Leads'!T439</f>
        <v>2</v>
      </c>
      <c r="K439" s="52" t="n">
        <f aca="false">'3. Raw Leads'!U439</f>
        <v>1</v>
      </c>
      <c r="L439" s="52" t="str">
        <f aca="false">'3. Raw Leads'!V439</f>
        <v>N/A</v>
      </c>
      <c r="M439" s="52" t="n">
        <f aca="false">'3. Raw Leads'!W439</f>
        <v>3</v>
      </c>
      <c r="N439" s="52" t="str">
        <f aca="false">'3. Raw Leads'!X439</f>
        <v>Needs info – follow up</v>
      </c>
      <c r="O439" s="52" t="str">
        <f aca="false">'3. Raw Leads'!N439</f>
        <v>Within 1 month</v>
      </c>
      <c r="P439" s="52" t="n">
        <f aca="false">IFERROR(VLOOKUP(F439,'10. Lookups'!$A$3:$B$9,2,FALSE()),5)</f>
        <v>23</v>
      </c>
      <c r="Q439" s="52" t="n">
        <f aca="false">IFERROR(VLOOKUP(D439,'10. Lookups'!$D$3:$E$12,2,FALSE()),3)</f>
        <v>15</v>
      </c>
      <c r="R439" s="52" t="n">
        <f aca="false">IFERROR(VLOOKUP(E439,'10. Lookups'!$G$3:$H$8,2,FALSE()),5)</f>
        <v>15</v>
      </c>
      <c r="S439" s="52" t="n">
        <f aca="false">IFERROR(VLOOKUP(H439,'10. Lookups'!$J$3:$K$6,2,FALSE()),1)+IF(I439&gt;=75,5,IF(I439&gt;=50,3,IF(I439&gt;=25,2,IF(I439&gt;0,1,0))))+MIN(4,J439*2)</f>
        <v>13</v>
      </c>
      <c r="T439" s="52" t="n">
        <f aca="false">IF(K439&lt;=1,5,IF(K439&lt;=3,4,IF(K439&lt;=7,2,IF(K439&lt;=14,1,0))))+IFERROR(VLOOKUP(L439,'10. Lookups'!$M$3:$N$6,2,FALSE()),1)</f>
        <v>7</v>
      </c>
      <c r="U439" s="52" t="n">
        <f aca="false">IFERROR(VLOOKUP(N439,'10. Lookups'!$P$3:$Q$11,2,FALSE()),3)</f>
        <v>7</v>
      </c>
      <c r="V439" s="52" t="n">
        <f aca="false">IFERROR(VLOOKUP(O439,'10. Lookups'!$S$3:$T$7,2,FALSE()),2)</f>
        <v>5</v>
      </c>
      <c r="W439" s="52" t="n">
        <f aca="false">MIN(100,P439+Q439+R439+S439+T439+U439+V439)</f>
        <v>85</v>
      </c>
      <c r="X439" s="58" t="n">
        <f aca="false">W439</f>
        <v>85</v>
      </c>
      <c r="Y439" s="52" t="str">
        <f aca="false">IF(X439&gt;=75,"Hot",IF(X439&gt;=50,"Warm","Cold"))</f>
        <v>Hot</v>
      </c>
      <c r="Z439" s="52" t="str">
        <f aca="false">IF(Y439="Hot","Call within 5 min · senior agent · site-visit slot",IF(Y439="Warm","Call within 24h · WhatsApp drip · price sheet","Retargeting audience · email nurture · skip dial"))</f>
        <v>Call within 5 min · senior agent · site-visit slot</v>
      </c>
    </row>
    <row r="440" customFormat="false" ht="15" hidden="false" customHeight="true" outlineLevel="0" collapsed="false">
      <c r="A440" s="49" t="str">
        <f aca="false">'3. Raw Leads'!A440</f>
        <v>L0439</v>
      </c>
      <c r="B440" s="49" t="str">
        <f aca="false">'3. Raw Leads'!C440</f>
        <v>Nazmul Hasan</v>
      </c>
      <c r="C440" s="49" t="str">
        <f aca="false">'3. Raw Leads'!D440</f>
        <v>01626506229</v>
      </c>
      <c r="D440" s="49" t="str">
        <f aca="false">'3. Raw Leads'!I440</f>
        <v>Aftab Nagar</v>
      </c>
      <c r="E440" s="49" t="str">
        <f aca="false">'3. Raw Leads'!J440</f>
        <v>Banasree Bay</v>
      </c>
      <c r="F440" s="49" t="str">
        <f aca="false">'3. Raw Leads'!K440</f>
        <v>60L–80L</v>
      </c>
      <c r="G440" s="51" t="n">
        <f aca="false">'3. Raw Leads'!L440</f>
        <v>6999999</v>
      </c>
      <c r="H440" s="49" t="str">
        <f aca="false">'3. Raw Leads'!R440</f>
        <v>Most (≥75%)</v>
      </c>
      <c r="I440" s="55" t="n">
        <f aca="false">'3. Raw Leads'!S440</f>
        <v>0</v>
      </c>
      <c r="J440" s="49" t="n">
        <f aca="false">'3. Raw Leads'!T440</f>
        <v>1</v>
      </c>
      <c r="K440" s="49" t="n">
        <f aca="false">'3. Raw Leads'!U440</f>
        <v>1</v>
      </c>
      <c r="L440" s="49" t="str">
        <f aca="false">'3. Raw Leads'!V440</f>
        <v>N/A</v>
      </c>
      <c r="M440" s="49" t="n">
        <f aca="false">'3. Raw Leads'!W440</f>
        <v>4</v>
      </c>
      <c r="N440" s="49" t="str">
        <f aca="false">'3. Raw Leads'!X440</f>
        <v>Not interested</v>
      </c>
      <c r="O440" s="49" t="str">
        <f aca="false">'3. Raw Leads'!N440</f>
        <v>3–6 months</v>
      </c>
      <c r="P440" s="49" t="n">
        <f aca="false">IFERROR(VLOOKUP(F440,'10. Lookups'!$A$3:$B$9,2,FALSE()),5)</f>
        <v>18</v>
      </c>
      <c r="Q440" s="49" t="n">
        <f aca="false">IFERROR(VLOOKUP(D440,'10. Lookups'!$D$3:$E$12,2,FALSE()),3)</f>
        <v>15</v>
      </c>
      <c r="R440" s="49" t="n">
        <f aca="false">IFERROR(VLOOKUP(E440,'10. Lookups'!$G$3:$H$8,2,FALSE()),5)</f>
        <v>15</v>
      </c>
      <c r="S440" s="49" t="n">
        <f aca="false">IFERROR(VLOOKUP(H440,'10. Lookups'!$J$3:$K$6,2,FALSE()),1)+IF(I440&gt;=75,5,IF(I440&gt;=50,3,IF(I440&gt;=25,2,IF(I440&gt;0,1,0))))+MIN(4,J440*2)</f>
        <v>6</v>
      </c>
      <c r="T440" s="49" t="n">
        <f aca="false">IF(K440&lt;=1,5,IF(K440&lt;=3,4,IF(K440&lt;=7,2,IF(K440&lt;=14,1,0))))+IFERROR(VLOOKUP(L440,'10. Lookups'!$M$3:$N$6,2,FALSE()),1)</f>
        <v>7</v>
      </c>
      <c r="U440" s="49" t="n">
        <f aca="false">IFERROR(VLOOKUP(N440,'10. Lookups'!$P$3:$Q$11,2,FALSE()),3)</f>
        <v>1</v>
      </c>
      <c r="V440" s="49" t="n">
        <f aca="false">IFERROR(VLOOKUP(O440,'10. Lookups'!$S$3:$T$7,2,FALSE()),2)</f>
        <v>3</v>
      </c>
      <c r="W440" s="49" t="n">
        <f aca="false">MIN(100,P440+Q440+R440+S440+T440+U440+V440)</f>
        <v>65</v>
      </c>
      <c r="X440" s="56" t="n">
        <f aca="false">W440</f>
        <v>65</v>
      </c>
      <c r="Y440" s="49" t="str">
        <f aca="false">IF(X440&gt;=75,"Hot",IF(X440&gt;=50,"Warm","Cold"))</f>
        <v>Warm</v>
      </c>
      <c r="Z440" s="49" t="str">
        <f aca="false">IF(Y440="Hot","Call within 5 min · senior agent · site-visit slot",IF(Y440="Warm","Call within 24h · WhatsApp drip · price sheet","Retargeting audience · email nurture · skip dial"))</f>
        <v>Call within 24h · WhatsApp drip · price sheet</v>
      </c>
    </row>
    <row r="441" customFormat="false" ht="15" hidden="false" customHeight="true" outlineLevel="0" collapsed="false">
      <c r="A441" s="52" t="str">
        <f aca="false">'3. Raw Leads'!A441</f>
        <v>L0440</v>
      </c>
      <c r="B441" s="52" t="str">
        <f aca="false">'3. Raw Leads'!C441</f>
        <v>Faisal Mahmud</v>
      </c>
      <c r="C441" s="52" t="str">
        <f aca="false">'3. Raw Leads'!D441</f>
        <v>01442387367</v>
      </c>
      <c r="D441" s="52" t="str">
        <f aca="false">'3. Raw Leads'!I441</f>
        <v>Aftab Nagar</v>
      </c>
      <c r="E441" s="52" t="str">
        <f aca="false">'3. Raw Leads'!J441</f>
        <v>Mirpur DOHS Premier</v>
      </c>
      <c r="F441" s="52" t="str">
        <f aca="false">'3. Raw Leads'!K441</f>
        <v>Under 60L</v>
      </c>
      <c r="G441" s="54" t="n">
        <f aca="false">'3. Raw Leads'!L441</f>
        <v>4499999</v>
      </c>
      <c r="H441" s="52" t="str">
        <f aca="false">'3. Raw Leads'!R441</f>
        <v>Minimal (&lt;50%)</v>
      </c>
      <c r="I441" s="57" t="n">
        <f aca="false">'3. Raw Leads'!S441</f>
        <v>0</v>
      </c>
      <c r="J441" s="52" t="n">
        <f aca="false">'3. Raw Leads'!T441</f>
        <v>3</v>
      </c>
      <c r="K441" s="52" t="n">
        <f aca="false">'3. Raw Leads'!U441</f>
        <v>0</v>
      </c>
      <c r="L441" s="52" t="str">
        <f aca="false">'3. Raw Leads'!V441</f>
        <v>N/A</v>
      </c>
      <c r="M441" s="52" t="n">
        <f aca="false">'3. Raw Leads'!W441</f>
        <v>1</v>
      </c>
      <c r="N441" s="52" t="str">
        <f aca="false">'3. Raw Leads'!X441</f>
        <v>Needs info – follow up</v>
      </c>
      <c r="O441" s="52" t="str">
        <f aca="false">'3. Raw Leads'!N441</f>
        <v>6–12 months</v>
      </c>
      <c r="P441" s="52" t="n">
        <f aca="false">IFERROR(VLOOKUP(F441,'10. Lookups'!$A$3:$B$9,2,FALSE()),5)</f>
        <v>8</v>
      </c>
      <c r="Q441" s="52" t="n">
        <f aca="false">IFERROR(VLOOKUP(D441,'10. Lookups'!$D$3:$E$12,2,FALSE()),3)</f>
        <v>15</v>
      </c>
      <c r="R441" s="52" t="n">
        <f aca="false">IFERROR(VLOOKUP(E441,'10. Lookups'!$G$3:$H$8,2,FALSE()),5)</f>
        <v>15</v>
      </c>
      <c r="S441" s="52" t="n">
        <f aca="false">IFERROR(VLOOKUP(H441,'10. Lookups'!$J$3:$K$6,2,FALSE()),1)+IF(I441&gt;=75,5,IF(I441&gt;=50,3,IF(I441&gt;=25,2,IF(I441&gt;0,1,0))))+MIN(4,J441*2)</f>
        <v>5</v>
      </c>
      <c r="T441" s="52" t="n">
        <f aca="false">IF(K441&lt;=1,5,IF(K441&lt;=3,4,IF(K441&lt;=7,2,IF(K441&lt;=14,1,0))))+IFERROR(VLOOKUP(L441,'10. Lookups'!$M$3:$N$6,2,FALSE()),1)</f>
        <v>7</v>
      </c>
      <c r="U441" s="52" t="n">
        <f aca="false">IFERROR(VLOOKUP(N441,'10. Lookups'!$P$3:$Q$11,2,FALSE()),3)</f>
        <v>7</v>
      </c>
      <c r="V441" s="52" t="n">
        <f aca="false">IFERROR(VLOOKUP(O441,'10. Lookups'!$S$3:$T$7,2,FALSE()),2)</f>
        <v>2</v>
      </c>
      <c r="W441" s="52" t="n">
        <f aca="false">MIN(100,P441+Q441+R441+S441+T441+U441+V441)</f>
        <v>59</v>
      </c>
      <c r="X441" s="58" t="n">
        <f aca="false">W441</f>
        <v>59</v>
      </c>
      <c r="Y441" s="52" t="str">
        <f aca="false">IF(X441&gt;=75,"Hot",IF(X441&gt;=50,"Warm","Cold"))</f>
        <v>Warm</v>
      </c>
      <c r="Z441" s="52" t="str">
        <f aca="false">IF(Y441="Hot","Call within 5 min · senior agent · site-visit slot",IF(Y441="Warm","Call within 24h · WhatsApp drip · price sheet","Retargeting audience · email nurture · skip dial"))</f>
        <v>Call within 24h · WhatsApp drip · price sheet</v>
      </c>
    </row>
    <row r="442" customFormat="false" ht="15" hidden="false" customHeight="true" outlineLevel="0" collapsed="false">
      <c r="A442" s="49" t="str">
        <f aca="false">'3. Raw Leads'!A442</f>
        <v>L0441</v>
      </c>
      <c r="B442" s="49" t="str">
        <f aca="false">'3. Raw Leads'!C442</f>
        <v>Mahbub Sarkar</v>
      </c>
      <c r="C442" s="49" t="str">
        <f aca="false">'3. Raw Leads'!D442</f>
        <v>01574859532</v>
      </c>
      <c r="D442" s="49" t="str">
        <f aca="false">'3. Raw Leads'!I442</f>
        <v>Banasree</v>
      </c>
      <c r="E442" s="49" t="str">
        <f aca="false">'3. Raw Leads'!J442</f>
        <v>Skyline Heights – Bashundhara</v>
      </c>
      <c r="F442" s="49" t="str">
        <f aca="false">'3. Raw Leads'!K442</f>
        <v>80L–1Cr</v>
      </c>
      <c r="G442" s="51" t="n">
        <f aca="false">'3. Raw Leads'!L442</f>
        <v>8999999</v>
      </c>
      <c r="H442" s="49" t="str">
        <f aca="false">'3. Raw Leads'!R442</f>
        <v>Full (all fields)</v>
      </c>
      <c r="I442" s="55" t="n">
        <f aca="false">'3. Raw Leads'!S442</f>
        <v>25</v>
      </c>
      <c r="J442" s="49" t="n">
        <f aca="false">'3. Raw Leads'!T442</f>
        <v>0</v>
      </c>
      <c r="K442" s="49" t="n">
        <f aca="false">'3. Raw Leads'!U442</f>
        <v>1</v>
      </c>
      <c r="L442" s="49" t="str">
        <f aca="false">'3. Raw Leads'!V442</f>
        <v>Read no reply</v>
      </c>
      <c r="M442" s="49" t="n">
        <f aca="false">'3. Raw Leads'!W442</f>
        <v>1</v>
      </c>
      <c r="N442" s="49" t="str">
        <f aca="false">'3. Raw Leads'!X442</f>
        <v>Not interested</v>
      </c>
      <c r="O442" s="49" t="str">
        <f aca="false">'3. Raw Leads'!N442</f>
        <v>Just exploring</v>
      </c>
      <c r="P442" s="49" t="n">
        <f aca="false">IFERROR(VLOOKUP(F442,'10. Lookups'!$A$3:$B$9,2,FALSE()),5)</f>
        <v>22</v>
      </c>
      <c r="Q442" s="49" t="n">
        <f aca="false">IFERROR(VLOOKUP(D442,'10. Lookups'!$D$3:$E$12,2,FALSE()),3)</f>
        <v>15</v>
      </c>
      <c r="R442" s="49" t="n">
        <f aca="false">IFERROR(VLOOKUP(E442,'10. Lookups'!$G$3:$H$8,2,FALSE()),5)</f>
        <v>15</v>
      </c>
      <c r="S442" s="49" t="n">
        <f aca="false">IFERROR(VLOOKUP(H442,'10. Lookups'!$J$3:$K$6,2,FALSE()),1)+IF(I442&gt;=75,5,IF(I442&gt;=50,3,IF(I442&gt;=25,2,IF(I442&gt;0,1,0))))+MIN(4,J442*2)</f>
        <v>8</v>
      </c>
      <c r="T442" s="49" t="n">
        <f aca="false">IF(K442&lt;=1,5,IF(K442&lt;=3,4,IF(K442&lt;=7,2,IF(K442&lt;=14,1,0))))+IFERROR(VLOOKUP(L442,'10. Lookups'!$M$3:$N$6,2,FALSE()),1)</f>
        <v>8</v>
      </c>
      <c r="U442" s="49" t="n">
        <f aca="false">IFERROR(VLOOKUP(N442,'10. Lookups'!$P$3:$Q$11,2,FALSE()),3)</f>
        <v>1</v>
      </c>
      <c r="V442" s="49" t="n">
        <f aca="false">IFERROR(VLOOKUP(O442,'10. Lookups'!$S$3:$T$7,2,FALSE()),2)</f>
        <v>1</v>
      </c>
      <c r="W442" s="49" t="n">
        <f aca="false">MIN(100,P442+Q442+R442+S442+T442+U442+V442)</f>
        <v>70</v>
      </c>
      <c r="X442" s="56" t="n">
        <f aca="false">W442</f>
        <v>70</v>
      </c>
      <c r="Y442" s="49" t="str">
        <f aca="false">IF(X442&gt;=75,"Hot",IF(X442&gt;=50,"Warm","Cold"))</f>
        <v>Warm</v>
      </c>
      <c r="Z442" s="49" t="str">
        <f aca="false">IF(Y442="Hot","Call within 5 min · senior agent · site-visit slot",IF(Y442="Warm","Call within 24h · WhatsApp drip · price sheet","Retargeting audience · email nurture · skip dial"))</f>
        <v>Call within 24h · WhatsApp drip · price sheet</v>
      </c>
    </row>
    <row r="443" customFormat="false" ht="15" hidden="false" customHeight="true" outlineLevel="0" collapsed="false">
      <c r="A443" s="52" t="str">
        <f aca="false">'3. Raw Leads'!A443</f>
        <v>L0442</v>
      </c>
      <c r="B443" s="52" t="str">
        <f aca="false">'3. Raw Leads'!C443</f>
        <v>Sharmin Akond</v>
      </c>
      <c r="C443" s="52" t="str">
        <f aca="false">'3. Raw Leads'!D443</f>
        <v>01642507330</v>
      </c>
      <c r="D443" s="52" t="str">
        <f aca="false">'3. Raw Leads'!I443</f>
        <v>Uttara</v>
      </c>
      <c r="E443" s="52" t="str">
        <f aca="false">'3. Raw Leads'!J443</f>
        <v>Aftab Garden Residence</v>
      </c>
      <c r="F443" s="52" t="str">
        <f aca="false">'3. Raw Leads'!K443</f>
        <v>1.25Cr–1.5Cr</v>
      </c>
      <c r="G443" s="54" t="n">
        <f aca="false">'3. Raw Leads'!L443</f>
        <v>13750000</v>
      </c>
      <c r="H443" s="52" t="str">
        <f aca="false">'3. Raw Leads'!R443</f>
        <v>Most (≥75%)</v>
      </c>
      <c r="I443" s="57" t="n">
        <f aca="false">'3. Raw Leads'!S443</f>
        <v>25</v>
      </c>
      <c r="J443" s="52" t="n">
        <f aca="false">'3. Raw Leads'!T443</f>
        <v>2</v>
      </c>
      <c r="K443" s="52" t="n">
        <f aca="false">'3. Raw Leads'!U443</f>
        <v>14</v>
      </c>
      <c r="L443" s="52" t="str">
        <f aca="false">'3. Raw Leads'!V443</f>
        <v>No</v>
      </c>
      <c r="M443" s="52" t="n">
        <f aca="false">'3. Raw Leads'!W443</f>
        <v>1</v>
      </c>
      <c r="N443" s="52" t="str">
        <f aca="false">'3. Raw Leads'!X443</f>
        <v>Needs info – follow up</v>
      </c>
      <c r="O443" s="52" t="str">
        <f aca="false">'3. Raw Leads'!N443</f>
        <v>3–6 months</v>
      </c>
      <c r="P443" s="52" t="n">
        <f aca="false">IFERROR(VLOOKUP(F443,'10. Lookups'!$A$3:$B$9,2,FALSE()),5)</f>
        <v>23</v>
      </c>
      <c r="Q443" s="52" t="n">
        <f aca="false">IFERROR(VLOOKUP(D443,'10. Lookups'!$D$3:$E$12,2,FALSE()),3)</f>
        <v>15</v>
      </c>
      <c r="R443" s="52" t="n">
        <f aca="false">IFERROR(VLOOKUP(E443,'10. Lookups'!$G$3:$H$8,2,FALSE()),5)</f>
        <v>15</v>
      </c>
      <c r="S443" s="52" t="n">
        <f aca="false">IFERROR(VLOOKUP(H443,'10. Lookups'!$J$3:$K$6,2,FALSE()),1)+IF(I443&gt;=75,5,IF(I443&gt;=50,3,IF(I443&gt;=25,2,IF(I443&gt;0,1,0))))+MIN(4,J443*2)</f>
        <v>10</v>
      </c>
      <c r="T443" s="52" t="n">
        <f aca="false">IF(K443&lt;=1,5,IF(K443&lt;=3,4,IF(K443&lt;=7,2,IF(K443&lt;=14,1,0))))+IFERROR(VLOOKUP(L443,'10. Lookups'!$M$3:$N$6,2,FALSE()),1)</f>
        <v>2</v>
      </c>
      <c r="U443" s="52" t="n">
        <f aca="false">IFERROR(VLOOKUP(N443,'10. Lookups'!$P$3:$Q$11,2,FALSE()),3)</f>
        <v>7</v>
      </c>
      <c r="V443" s="52" t="n">
        <f aca="false">IFERROR(VLOOKUP(O443,'10. Lookups'!$S$3:$T$7,2,FALSE()),2)</f>
        <v>3</v>
      </c>
      <c r="W443" s="52" t="n">
        <f aca="false">MIN(100,P443+Q443+R443+S443+T443+U443+V443)</f>
        <v>75</v>
      </c>
      <c r="X443" s="58" t="n">
        <f aca="false">W443</f>
        <v>75</v>
      </c>
      <c r="Y443" s="52" t="str">
        <f aca="false">IF(X443&gt;=75,"Hot",IF(X443&gt;=50,"Warm","Cold"))</f>
        <v>Hot</v>
      </c>
      <c r="Z443" s="52" t="str">
        <f aca="false">IF(Y443="Hot","Call within 5 min · senior agent · site-visit slot",IF(Y443="Warm","Call within 24h · WhatsApp drip · price sheet","Retargeting audience · email nurture · skip dial"))</f>
        <v>Call within 5 min · senior agent · site-visit slot</v>
      </c>
    </row>
    <row r="444" customFormat="false" ht="15" hidden="false" customHeight="true" outlineLevel="0" collapsed="false">
      <c r="A444" s="49" t="str">
        <f aca="false">'3. Raw Leads'!A444</f>
        <v>L0443</v>
      </c>
      <c r="B444" s="49" t="str">
        <f aca="false">'3. Raw Leads'!C444</f>
        <v>Faisal Mahmud</v>
      </c>
      <c r="C444" s="49" t="str">
        <f aca="false">'3. Raw Leads'!D444</f>
        <v>01744324006</v>
      </c>
      <c r="D444" s="49" t="str">
        <f aca="false">'3. Raw Leads'!I444</f>
        <v>Outside Dhaka</v>
      </c>
      <c r="E444" s="49" t="str">
        <f aca="false">'3. Raw Leads'!J444</f>
        <v>Aftab Garden Residence</v>
      </c>
      <c r="F444" s="49" t="str">
        <f aca="false">'3. Raw Leads'!K444</f>
        <v>80L–1Cr</v>
      </c>
      <c r="G444" s="51" t="n">
        <f aca="false">'3. Raw Leads'!L444</f>
        <v>8999999</v>
      </c>
      <c r="H444" s="49" t="str">
        <f aca="false">'3. Raw Leads'!R444</f>
        <v>Full (all fields)</v>
      </c>
      <c r="I444" s="55" t="n">
        <f aca="false">'3. Raw Leads'!S444</f>
        <v>95</v>
      </c>
      <c r="J444" s="49" t="n">
        <f aca="false">'3. Raw Leads'!T444</f>
        <v>0</v>
      </c>
      <c r="K444" s="49" t="n">
        <f aca="false">'3. Raw Leads'!U444</f>
        <v>2</v>
      </c>
      <c r="L444" s="49" t="str">
        <f aca="false">'3. Raw Leads'!V444</f>
        <v>Yes</v>
      </c>
      <c r="M444" s="49" t="n">
        <f aca="false">'3. Raw Leads'!W444</f>
        <v>2</v>
      </c>
      <c r="N444" s="49" t="str">
        <f aca="false">'3. Raw Leads'!X444</f>
        <v>Not picked up</v>
      </c>
      <c r="O444" s="49" t="str">
        <f aca="false">'3. Raw Leads'!N444</f>
        <v>Just exploring</v>
      </c>
      <c r="P444" s="49" t="n">
        <f aca="false">IFERROR(VLOOKUP(F444,'10. Lookups'!$A$3:$B$9,2,FALSE()),5)</f>
        <v>22</v>
      </c>
      <c r="Q444" s="49" t="n">
        <f aca="false">IFERROR(VLOOKUP(D444,'10. Lookups'!$D$3:$E$12,2,FALSE()),3)</f>
        <v>3</v>
      </c>
      <c r="R444" s="49" t="n">
        <f aca="false">IFERROR(VLOOKUP(E444,'10. Lookups'!$G$3:$H$8,2,FALSE()),5)</f>
        <v>15</v>
      </c>
      <c r="S444" s="49" t="n">
        <f aca="false">IFERROR(VLOOKUP(H444,'10. Lookups'!$J$3:$K$6,2,FALSE()),1)+IF(I444&gt;=75,5,IF(I444&gt;=50,3,IF(I444&gt;=25,2,IF(I444&gt;0,1,0))))+MIN(4,J444*2)</f>
        <v>11</v>
      </c>
      <c r="T444" s="49" t="n">
        <f aca="false">IF(K444&lt;=1,5,IF(K444&lt;=3,4,IF(K444&lt;=7,2,IF(K444&lt;=14,1,0))))+IFERROR(VLOOKUP(L444,'10. Lookups'!$M$3:$N$6,2,FALSE()),1)</f>
        <v>9</v>
      </c>
      <c r="U444" s="49" t="n">
        <f aca="false">IFERROR(VLOOKUP(N444,'10. Lookups'!$P$3:$Q$11,2,FALSE()),3)</f>
        <v>3</v>
      </c>
      <c r="V444" s="49" t="n">
        <f aca="false">IFERROR(VLOOKUP(O444,'10. Lookups'!$S$3:$T$7,2,FALSE()),2)</f>
        <v>1</v>
      </c>
      <c r="W444" s="49" t="n">
        <f aca="false">MIN(100,P444+Q444+R444+S444+T444+U444+V444)</f>
        <v>64</v>
      </c>
      <c r="X444" s="56" t="n">
        <f aca="false">W444</f>
        <v>64</v>
      </c>
      <c r="Y444" s="49" t="str">
        <f aca="false">IF(X444&gt;=75,"Hot",IF(X444&gt;=50,"Warm","Cold"))</f>
        <v>Warm</v>
      </c>
      <c r="Z444" s="49" t="str">
        <f aca="false">IF(Y444="Hot","Call within 5 min · senior agent · site-visit slot",IF(Y444="Warm","Call within 24h · WhatsApp drip · price sheet","Retargeting audience · email nurture · skip dial"))</f>
        <v>Call within 24h · WhatsApp drip · price sheet</v>
      </c>
    </row>
    <row r="445" customFormat="false" ht="15" hidden="false" customHeight="true" outlineLevel="0" collapsed="false">
      <c r="A445" s="52" t="str">
        <f aca="false">'3. Raw Leads'!A445</f>
        <v>L0444</v>
      </c>
      <c r="B445" s="52" t="str">
        <f aca="false">'3. Raw Leads'!C445</f>
        <v>Tahmina Talukder</v>
      </c>
      <c r="C445" s="52" t="str">
        <f aca="false">'3. Raw Leads'!D445</f>
        <v>01380656259</v>
      </c>
      <c r="D445" s="52" t="str">
        <f aca="false">'3. Raw Leads'!I445</f>
        <v>Banasree</v>
      </c>
      <c r="E445" s="52" t="str">
        <f aca="false">'3. Raw Leads'!J445</f>
        <v>Uttara Greenview</v>
      </c>
      <c r="F445" s="52" t="str">
        <f aca="false">'3. Raw Leads'!K445</f>
        <v>80L–1Cr</v>
      </c>
      <c r="G445" s="54" t="n">
        <f aca="false">'3. Raw Leads'!L445</f>
        <v>8999999</v>
      </c>
      <c r="H445" s="52" t="str">
        <f aca="false">'3. Raw Leads'!R445</f>
        <v>Full (all fields)</v>
      </c>
      <c r="I445" s="57" t="n">
        <f aca="false">'3. Raw Leads'!S445</f>
        <v>100</v>
      </c>
      <c r="J445" s="52" t="n">
        <f aca="false">'3. Raw Leads'!T445</f>
        <v>0</v>
      </c>
      <c r="K445" s="52" t="n">
        <f aca="false">'3. Raw Leads'!U445</f>
        <v>7</v>
      </c>
      <c r="L445" s="52" t="str">
        <f aca="false">'3. Raw Leads'!V445</f>
        <v>No</v>
      </c>
      <c r="M445" s="52" t="n">
        <f aca="false">'3. Raw Leads'!W445</f>
        <v>2</v>
      </c>
      <c r="N445" s="52" t="str">
        <f aca="false">'3. Raw Leads'!X445</f>
        <v>Needs info – follow up</v>
      </c>
      <c r="O445" s="52" t="str">
        <f aca="false">'3. Raw Leads'!N445</f>
        <v>1–3 months</v>
      </c>
      <c r="P445" s="52" t="n">
        <f aca="false">IFERROR(VLOOKUP(F445,'10. Lookups'!$A$3:$B$9,2,FALSE()),5)</f>
        <v>22</v>
      </c>
      <c r="Q445" s="52" t="n">
        <f aca="false">IFERROR(VLOOKUP(D445,'10. Lookups'!$D$3:$E$12,2,FALSE()),3)</f>
        <v>15</v>
      </c>
      <c r="R445" s="52" t="n">
        <f aca="false">IFERROR(VLOOKUP(E445,'10. Lookups'!$G$3:$H$8,2,FALSE()),5)</f>
        <v>15</v>
      </c>
      <c r="S445" s="52" t="n">
        <f aca="false">IFERROR(VLOOKUP(H445,'10. Lookups'!$J$3:$K$6,2,FALSE()),1)+IF(I445&gt;=75,5,IF(I445&gt;=50,3,IF(I445&gt;=25,2,IF(I445&gt;0,1,0))))+MIN(4,J445*2)</f>
        <v>11</v>
      </c>
      <c r="T445" s="52" t="n">
        <f aca="false">IF(K445&lt;=1,5,IF(K445&lt;=3,4,IF(K445&lt;=7,2,IF(K445&lt;=14,1,0))))+IFERROR(VLOOKUP(L445,'10. Lookups'!$M$3:$N$6,2,FALSE()),1)</f>
        <v>3</v>
      </c>
      <c r="U445" s="52" t="n">
        <f aca="false">IFERROR(VLOOKUP(N445,'10. Lookups'!$P$3:$Q$11,2,FALSE()),3)</f>
        <v>7</v>
      </c>
      <c r="V445" s="52" t="n">
        <f aca="false">IFERROR(VLOOKUP(O445,'10. Lookups'!$S$3:$T$7,2,FALSE()),2)</f>
        <v>4</v>
      </c>
      <c r="W445" s="52" t="n">
        <f aca="false">MIN(100,P445+Q445+R445+S445+T445+U445+V445)</f>
        <v>77</v>
      </c>
      <c r="X445" s="58" t="n">
        <f aca="false">W445</f>
        <v>77</v>
      </c>
      <c r="Y445" s="52" t="str">
        <f aca="false">IF(X445&gt;=75,"Hot",IF(X445&gt;=50,"Warm","Cold"))</f>
        <v>Hot</v>
      </c>
      <c r="Z445" s="52" t="str">
        <f aca="false">IF(Y445="Hot","Call within 5 min · senior agent · site-visit slot",IF(Y445="Warm","Call within 24h · WhatsApp drip · price sheet","Retargeting audience · email nurture · skip dial"))</f>
        <v>Call within 5 min · senior agent · site-visit slot</v>
      </c>
    </row>
    <row r="446" customFormat="false" ht="15" hidden="false" customHeight="true" outlineLevel="0" collapsed="false">
      <c r="A446" s="49" t="str">
        <f aca="false">'3. Raw Leads'!A446</f>
        <v>L0445</v>
      </c>
      <c r="B446" s="49" t="str">
        <f aca="false">'3. Raw Leads'!C446</f>
        <v>Tarek Hossain</v>
      </c>
      <c r="C446" s="49" t="str">
        <f aca="false">'3. Raw Leads'!D446</f>
        <v>01362813721</v>
      </c>
      <c r="D446" s="49" t="str">
        <f aca="false">'3. Raw Leads'!I446</f>
        <v>Badda</v>
      </c>
      <c r="E446" s="49" t="str">
        <f aca="false">'3. Raw Leads'!J446</f>
        <v>Banasree Bay</v>
      </c>
      <c r="F446" s="49" t="str">
        <f aca="false">'3. Raw Leads'!K446</f>
        <v>Under 60L</v>
      </c>
      <c r="G446" s="51" t="n">
        <f aca="false">'3. Raw Leads'!L446</f>
        <v>4499999</v>
      </c>
      <c r="H446" s="49" t="str">
        <f aca="false">'3. Raw Leads'!R446</f>
        <v>Partial (50–75%)</v>
      </c>
      <c r="I446" s="55" t="n">
        <f aca="false">'3. Raw Leads'!S446</f>
        <v>100</v>
      </c>
      <c r="J446" s="49" t="n">
        <f aca="false">'3. Raw Leads'!T446</f>
        <v>0</v>
      </c>
      <c r="K446" s="49" t="n">
        <f aca="false">'3. Raw Leads'!U446</f>
        <v>1</v>
      </c>
      <c r="L446" s="49" t="str">
        <f aca="false">'3. Raw Leads'!V446</f>
        <v>No</v>
      </c>
      <c r="M446" s="49" t="n">
        <f aca="false">'3. Raw Leads'!W446</f>
        <v>2</v>
      </c>
      <c r="N446" s="49" t="str">
        <f aca="false">'3. Raw Leads'!X446</f>
        <v>Not picked up</v>
      </c>
      <c r="O446" s="49" t="str">
        <f aca="false">'3. Raw Leads'!N446</f>
        <v>Within 1 month</v>
      </c>
      <c r="P446" s="49" t="n">
        <f aca="false">IFERROR(VLOOKUP(F446,'10. Lookups'!$A$3:$B$9,2,FALSE()),5)</f>
        <v>8</v>
      </c>
      <c r="Q446" s="49" t="n">
        <f aca="false">IFERROR(VLOOKUP(D446,'10. Lookups'!$D$3:$E$12,2,FALSE()),3)</f>
        <v>7</v>
      </c>
      <c r="R446" s="49" t="n">
        <f aca="false">IFERROR(VLOOKUP(E446,'10. Lookups'!$G$3:$H$8,2,FALSE()),5)</f>
        <v>15</v>
      </c>
      <c r="S446" s="49" t="n">
        <f aca="false">IFERROR(VLOOKUP(H446,'10. Lookups'!$J$3:$K$6,2,FALSE()),1)+IF(I446&gt;=75,5,IF(I446&gt;=50,3,IF(I446&gt;=25,2,IF(I446&gt;0,1,0))))+MIN(4,J446*2)</f>
        <v>7</v>
      </c>
      <c r="T446" s="49" t="n">
        <f aca="false">IF(K446&lt;=1,5,IF(K446&lt;=3,4,IF(K446&lt;=7,2,IF(K446&lt;=14,1,0))))+IFERROR(VLOOKUP(L446,'10. Lookups'!$M$3:$N$6,2,FALSE()),1)</f>
        <v>6</v>
      </c>
      <c r="U446" s="49" t="n">
        <f aca="false">IFERROR(VLOOKUP(N446,'10. Lookups'!$P$3:$Q$11,2,FALSE()),3)</f>
        <v>3</v>
      </c>
      <c r="V446" s="49" t="n">
        <f aca="false">IFERROR(VLOOKUP(O446,'10. Lookups'!$S$3:$T$7,2,FALSE()),2)</f>
        <v>5</v>
      </c>
      <c r="W446" s="49" t="n">
        <f aca="false">MIN(100,P446+Q446+R446+S446+T446+U446+V446)</f>
        <v>51</v>
      </c>
      <c r="X446" s="56" t="n">
        <f aca="false">W446</f>
        <v>51</v>
      </c>
      <c r="Y446" s="49" t="str">
        <f aca="false">IF(X446&gt;=75,"Hot",IF(X446&gt;=50,"Warm","Cold"))</f>
        <v>Warm</v>
      </c>
      <c r="Z446" s="49" t="str">
        <f aca="false">IF(Y446="Hot","Call within 5 min · senior agent · site-visit slot",IF(Y446="Warm","Call within 24h · WhatsApp drip · price sheet","Retargeting audience · email nurture · skip dial"))</f>
        <v>Call within 24h · WhatsApp drip · price sheet</v>
      </c>
    </row>
    <row r="447" customFormat="false" ht="15" hidden="false" customHeight="true" outlineLevel="0" collapsed="false">
      <c r="A447" s="52" t="str">
        <f aca="false">'3. Raw Leads'!A447</f>
        <v>L0446</v>
      </c>
      <c r="B447" s="52" t="str">
        <f aca="false">'3. Raw Leads'!C447</f>
        <v>Nazmul Ahmed</v>
      </c>
      <c r="C447" s="52" t="str">
        <f aca="false">'3. Raw Leads'!D447</f>
        <v>01703903397</v>
      </c>
      <c r="D447" s="52" t="str">
        <f aca="false">'3. Raw Leads'!I447</f>
        <v>Bashundhara R/A</v>
      </c>
      <c r="E447" s="52" t="str">
        <f aca="false">'3. Raw Leads'!J447</f>
        <v>Aftab Garden Residence</v>
      </c>
      <c r="F447" s="52" t="str">
        <f aca="false">'3. Raw Leads'!K447</f>
        <v>1.25Cr–1.5Cr</v>
      </c>
      <c r="G447" s="54" t="n">
        <f aca="false">'3. Raw Leads'!L447</f>
        <v>13750000</v>
      </c>
      <c r="H447" s="52" t="str">
        <f aca="false">'3. Raw Leads'!R447</f>
        <v>Partial (50–75%)</v>
      </c>
      <c r="I447" s="57" t="n">
        <f aca="false">'3. Raw Leads'!S447</f>
        <v>75</v>
      </c>
      <c r="J447" s="52" t="n">
        <f aca="false">'3. Raw Leads'!T447</f>
        <v>0</v>
      </c>
      <c r="K447" s="52" t="n">
        <f aca="false">'3. Raw Leads'!U447</f>
        <v>5</v>
      </c>
      <c r="L447" s="52" t="str">
        <f aca="false">'3. Raw Leads'!V447</f>
        <v>Read no reply</v>
      </c>
      <c r="M447" s="52" t="n">
        <f aca="false">'3. Raw Leads'!W447</f>
        <v>3</v>
      </c>
      <c r="N447" s="52" t="str">
        <f aca="false">'3. Raw Leads'!X447</f>
        <v>Not picked up</v>
      </c>
      <c r="O447" s="52" t="str">
        <f aca="false">'3. Raw Leads'!N447</f>
        <v>1–3 months</v>
      </c>
      <c r="P447" s="52" t="n">
        <f aca="false">IFERROR(VLOOKUP(F447,'10. Lookups'!$A$3:$B$9,2,FALSE()),5)</f>
        <v>23</v>
      </c>
      <c r="Q447" s="52" t="n">
        <f aca="false">IFERROR(VLOOKUP(D447,'10. Lookups'!$D$3:$E$12,2,FALSE()),3)</f>
        <v>15</v>
      </c>
      <c r="R447" s="52" t="n">
        <f aca="false">IFERROR(VLOOKUP(E447,'10. Lookups'!$G$3:$H$8,2,FALSE()),5)</f>
        <v>15</v>
      </c>
      <c r="S447" s="52" t="n">
        <f aca="false">IFERROR(VLOOKUP(H447,'10. Lookups'!$J$3:$K$6,2,FALSE()),1)+IF(I447&gt;=75,5,IF(I447&gt;=50,3,IF(I447&gt;=25,2,IF(I447&gt;0,1,0))))+MIN(4,J447*2)</f>
        <v>7</v>
      </c>
      <c r="T447" s="52" t="n">
        <f aca="false">IF(K447&lt;=1,5,IF(K447&lt;=3,4,IF(K447&lt;=7,2,IF(K447&lt;=14,1,0))))+IFERROR(VLOOKUP(L447,'10. Lookups'!$M$3:$N$6,2,FALSE()),1)</f>
        <v>5</v>
      </c>
      <c r="U447" s="52" t="n">
        <f aca="false">IFERROR(VLOOKUP(N447,'10. Lookups'!$P$3:$Q$11,2,FALSE()),3)</f>
        <v>3</v>
      </c>
      <c r="V447" s="52" t="n">
        <f aca="false">IFERROR(VLOOKUP(O447,'10. Lookups'!$S$3:$T$7,2,FALSE()),2)</f>
        <v>4</v>
      </c>
      <c r="W447" s="52" t="n">
        <f aca="false">MIN(100,P447+Q447+R447+S447+T447+U447+V447)</f>
        <v>72</v>
      </c>
      <c r="X447" s="58" t="n">
        <f aca="false">W447</f>
        <v>72</v>
      </c>
      <c r="Y447" s="52" t="str">
        <f aca="false">IF(X447&gt;=75,"Hot",IF(X447&gt;=50,"Warm","Cold"))</f>
        <v>Warm</v>
      </c>
      <c r="Z447" s="52" t="str">
        <f aca="false">IF(Y447="Hot","Call within 5 min · senior agent · site-visit slot",IF(Y447="Warm","Call within 24h · WhatsApp drip · price sheet","Retargeting audience · email nurture · skip dial"))</f>
        <v>Call within 24h · WhatsApp drip · price sheet</v>
      </c>
    </row>
    <row r="448" customFormat="false" ht="15" hidden="false" customHeight="true" outlineLevel="0" collapsed="false">
      <c r="A448" s="49" t="str">
        <f aca="false">'3. Raw Leads'!A448</f>
        <v>L0447</v>
      </c>
      <c r="B448" s="49" t="str">
        <f aca="false">'3. Raw Leads'!C448</f>
        <v>Nayeem Mondol</v>
      </c>
      <c r="C448" s="49" t="str">
        <f aca="false">'3. Raw Leads'!D448</f>
        <v>01398632106</v>
      </c>
      <c r="D448" s="49" t="str">
        <f aca="false">'3. Raw Leads'!I448</f>
        <v>Badda</v>
      </c>
      <c r="E448" s="49" t="str">
        <f aca="false">'3. Raw Leads'!J448</f>
        <v>Aftab Garden Residence</v>
      </c>
      <c r="F448" s="49" t="str">
        <f aca="false">'3. Raw Leads'!K448</f>
        <v>60L–80L</v>
      </c>
      <c r="G448" s="51" t="n">
        <f aca="false">'3. Raw Leads'!L448</f>
        <v>6999999</v>
      </c>
      <c r="H448" s="49" t="str">
        <f aca="false">'3. Raw Leads'!R448</f>
        <v>Full (all fields)</v>
      </c>
      <c r="I448" s="55" t="n">
        <f aca="false">'3. Raw Leads'!S448</f>
        <v>50</v>
      </c>
      <c r="J448" s="49" t="n">
        <f aca="false">'3. Raw Leads'!T448</f>
        <v>0</v>
      </c>
      <c r="K448" s="49" t="n">
        <f aca="false">'3. Raw Leads'!U448</f>
        <v>1</v>
      </c>
      <c r="L448" s="49" t="str">
        <f aca="false">'3. Raw Leads'!V448</f>
        <v>Yes</v>
      </c>
      <c r="M448" s="49" t="n">
        <f aca="false">'3. Raw Leads'!W448</f>
        <v>1</v>
      </c>
      <c r="N448" s="49" t="str">
        <f aca="false">'3. Raw Leads'!X448</f>
        <v>Interested – evaluating</v>
      </c>
      <c r="O448" s="49" t="str">
        <f aca="false">'3. Raw Leads'!N448</f>
        <v>Just exploring</v>
      </c>
      <c r="P448" s="49" t="n">
        <f aca="false">IFERROR(VLOOKUP(F448,'10. Lookups'!$A$3:$B$9,2,FALSE()),5)</f>
        <v>18</v>
      </c>
      <c r="Q448" s="49" t="n">
        <f aca="false">IFERROR(VLOOKUP(D448,'10. Lookups'!$D$3:$E$12,2,FALSE()),3)</f>
        <v>7</v>
      </c>
      <c r="R448" s="49" t="n">
        <f aca="false">IFERROR(VLOOKUP(E448,'10. Lookups'!$G$3:$H$8,2,FALSE()),5)</f>
        <v>15</v>
      </c>
      <c r="S448" s="49" t="n">
        <f aca="false">IFERROR(VLOOKUP(H448,'10. Lookups'!$J$3:$K$6,2,FALSE()),1)+IF(I448&gt;=75,5,IF(I448&gt;=50,3,IF(I448&gt;=25,2,IF(I448&gt;0,1,0))))+MIN(4,J448*2)</f>
        <v>9</v>
      </c>
      <c r="T448" s="49" t="n">
        <f aca="false">IF(K448&lt;=1,5,IF(K448&lt;=3,4,IF(K448&lt;=7,2,IF(K448&lt;=14,1,0))))+IFERROR(VLOOKUP(L448,'10. Lookups'!$M$3:$N$6,2,FALSE()),1)</f>
        <v>10</v>
      </c>
      <c r="U448" s="49" t="n">
        <f aca="false">IFERROR(VLOOKUP(N448,'10. Lookups'!$P$3:$Q$11,2,FALSE()),3)</f>
        <v>10</v>
      </c>
      <c r="V448" s="49" t="n">
        <f aca="false">IFERROR(VLOOKUP(O448,'10. Lookups'!$S$3:$T$7,2,FALSE()),2)</f>
        <v>1</v>
      </c>
      <c r="W448" s="49" t="n">
        <f aca="false">MIN(100,P448+Q448+R448+S448+T448+U448+V448)</f>
        <v>70</v>
      </c>
      <c r="X448" s="56" t="n">
        <f aca="false">W448</f>
        <v>70</v>
      </c>
      <c r="Y448" s="49" t="str">
        <f aca="false">IF(X448&gt;=75,"Hot",IF(X448&gt;=50,"Warm","Cold"))</f>
        <v>Warm</v>
      </c>
      <c r="Z448" s="49" t="str">
        <f aca="false">IF(Y448="Hot","Call within 5 min · senior agent · site-visit slot",IF(Y448="Warm","Call within 24h · WhatsApp drip · price sheet","Retargeting audience · email nurture · skip dial"))</f>
        <v>Call within 24h · WhatsApp drip · price sheet</v>
      </c>
    </row>
    <row r="449" customFormat="false" ht="15" hidden="false" customHeight="true" outlineLevel="0" collapsed="false">
      <c r="A449" s="52" t="str">
        <f aca="false">'3. Raw Leads'!A449</f>
        <v>L0448</v>
      </c>
      <c r="B449" s="52" t="str">
        <f aca="false">'3. Raw Leads'!C449</f>
        <v>Rumman Akond</v>
      </c>
      <c r="C449" s="52" t="str">
        <f aca="false">'3. Raw Leads'!D449</f>
        <v>01357692778</v>
      </c>
      <c r="D449" s="52" t="str">
        <f aca="false">'3. Raw Leads'!I449</f>
        <v>Dhanmondi</v>
      </c>
      <c r="E449" s="52" t="str">
        <f aca="false">'3. Raw Leads'!J449</f>
        <v>Uttara Greenview</v>
      </c>
      <c r="F449" s="52" t="str">
        <f aca="false">'3. Raw Leads'!K449</f>
        <v>60L–80L</v>
      </c>
      <c r="G449" s="54" t="n">
        <f aca="false">'3. Raw Leads'!L449</f>
        <v>6999999</v>
      </c>
      <c r="H449" s="52" t="str">
        <f aca="false">'3. Raw Leads'!R449</f>
        <v>Partial (50–75%)</v>
      </c>
      <c r="I449" s="57" t="n">
        <f aca="false">'3. Raw Leads'!S449</f>
        <v>0</v>
      </c>
      <c r="J449" s="52" t="n">
        <f aca="false">'3. Raw Leads'!T449</f>
        <v>0</v>
      </c>
      <c r="K449" s="52" t="n">
        <f aca="false">'3. Raw Leads'!U449</f>
        <v>0</v>
      </c>
      <c r="L449" s="52" t="str">
        <f aca="false">'3. Raw Leads'!V449</f>
        <v>No</v>
      </c>
      <c r="M449" s="52" t="n">
        <f aca="false">'3. Raw Leads'!W449</f>
        <v>4</v>
      </c>
      <c r="N449" s="52" t="str">
        <f aca="false">'3. Raw Leads'!X449</f>
        <v>Interested – evaluating</v>
      </c>
      <c r="O449" s="52" t="str">
        <f aca="false">'3. Raw Leads'!N449</f>
        <v>3–6 months</v>
      </c>
      <c r="P449" s="52" t="n">
        <f aca="false">IFERROR(VLOOKUP(F449,'10. Lookups'!$A$3:$B$9,2,FALSE()),5)</f>
        <v>18</v>
      </c>
      <c r="Q449" s="52" t="n">
        <f aca="false">IFERROR(VLOOKUP(D449,'10. Lookups'!$D$3:$E$12,2,FALSE()),3)</f>
        <v>9</v>
      </c>
      <c r="R449" s="52" t="n">
        <f aca="false">IFERROR(VLOOKUP(E449,'10. Lookups'!$G$3:$H$8,2,FALSE()),5)</f>
        <v>15</v>
      </c>
      <c r="S449" s="52" t="n">
        <f aca="false">IFERROR(VLOOKUP(H449,'10. Lookups'!$J$3:$K$6,2,FALSE()),1)+IF(I449&gt;=75,5,IF(I449&gt;=50,3,IF(I449&gt;=25,2,IF(I449&gt;0,1,0))))+MIN(4,J449*2)</f>
        <v>2</v>
      </c>
      <c r="T449" s="52" t="n">
        <f aca="false">IF(K449&lt;=1,5,IF(K449&lt;=3,4,IF(K449&lt;=7,2,IF(K449&lt;=14,1,0))))+IFERROR(VLOOKUP(L449,'10. Lookups'!$M$3:$N$6,2,FALSE()),1)</f>
        <v>6</v>
      </c>
      <c r="U449" s="52" t="n">
        <f aca="false">IFERROR(VLOOKUP(N449,'10. Lookups'!$P$3:$Q$11,2,FALSE()),3)</f>
        <v>10</v>
      </c>
      <c r="V449" s="52" t="n">
        <f aca="false">IFERROR(VLOOKUP(O449,'10. Lookups'!$S$3:$T$7,2,FALSE()),2)</f>
        <v>3</v>
      </c>
      <c r="W449" s="52" t="n">
        <f aca="false">MIN(100,P449+Q449+R449+S449+T449+U449+V449)</f>
        <v>63</v>
      </c>
      <c r="X449" s="58" t="n">
        <f aca="false">W449</f>
        <v>63</v>
      </c>
      <c r="Y449" s="52" t="str">
        <f aca="false">IF(X449&gt;=75,"Hot",IF(X449&gt;=50,"Warm","Cold"))</f>
        <v>Warm</v>
      </c>
      <c r="Z449" s="52" t="str">
        <f aca="false">IF(Y449="Hot","Call within 5 min · senior agent · site-visit slot",IF(Y449="Warm","Call within 24h · WhatsApp drip · price sheet","Retargeting audience · email nurture · skip dial"))</f>
        <v>Call within 24h · WhatsApp drip · price sheet</v>
      </c>
    </row>
    <row r="450" customFormat="false" ht="15" hidden="false" customHeight="true" outlineLevel="0" collapsed="false">
      <c r="A450" s="49" t="str">
        <f aca="false">'3. Raw Leads'!A450</f>
        <v>L0449</v>
      </c>
      <c r="B450" s="49" t="str">
        <f aca="false">'3. Raw Leads'!C450</f>
        <v>Mahmud Rahman</v>
      </c>
      <c r="C450" s="49" t="str">
        <f aca="false">'3. Raw Leads'!D450</f>
        <v>01504014247</v>
      </c>
      <c r="D450" s="49" t="str">
        <f aca="false">'3. Raw Leads'!I450</f>
        <v>Banasree</v>
      </c>
      <c r="E450" s="49" t="str">
        <f aca="false">'3. Raw Leads'!J450</f>
        <v>Generic / Not Sure</v>
      </c>
      <c r="F450" s="49" t="str">
        <f aca="false">'3. Raw Leads'!K450</f>
        <v>1.25Cr–1.5Cr</v>
      </c>
      <c r="G450" s="51" t="n">
        <f aca="false">'3. Raw Leads'!L450</f>
        <v>13750000</v>
      </c>
      <c r="H450" s="49" t="str">
        <f aca="false">'3. Raw Leads'!R450</f>
        <v>Full (all fields)</v>
      </c>
      <c r="I450" s="55" t="n">
        <f aca="false">'3. Raw Leads'!S450</f>
        <v>0</v>
      </c>
      <c r="J450" s="49" t="n">
        <f aca="false">'3. Raw Leads'!T450</f>
        <v>0</v>
      </c>
      <c r="K450" s="49" t="n">
        <f aca="false">'3. Raw Leads'!U450</f>
        <v>1</v>
      </c>
      <c r="L450" s="49" t="str">
        <f aca="false">'3. Raw Leads'!V450</f>
        <v>Read no reply</v>
      </c>
      <c r="M450" s="49" t="n">
        <f aca="false">'3. Raw Leads'!W450</f>
        <v>4</v>
      </c>
      <c r="N450" s="49" t="str">
        <f aca="false">'3. Raw Leads'!X450</f>
        <v>Hot – callback scheduled</v>
      </c>
      <c r="O450" s="49" t="str">
        <f aca="false">'3. Raw Leads'!N450</f>
        <v>Just exploring</v>
      </c>
      <c r="P450" s="49" t="n">
        <f aca="false">IFERROR(VLOOKUP(F450,'10. Lookups'!$A$3:$B$9,2,FALSE()),5)</f>
        <v>23</v>
      </c>
      <c r="Q450" s="49" t="n">
        <f aca="false">IFERROR(VLOOKUP(D450,'10. Lookups'!$D$3:$E$12,2,FALSE()),3)</f>
        <v>15</v>
      </c>
      <c r="R450" s="49" t="n">
        <f aca="false">IFERROR(VLOOKUP(E450,'10. Lookups'!$G$3:$H$8,2,FALSE()),5)</f>
        <v>5</v>
      </c>
      <c r="S450" s="49" t="n">
        <f aca="false">IFERROR(VLOOKUP(H450,'10. Lookups'!$J$3:$K$6,2,FALSE()),1)+IF(I450&gt;=75,5,IF(I450&gt;=50,3,IF(I450&gt;=25,2,IF(I450&gt;0,1,0))))+MIN(4,J450*2)</f>
        <v>6</v>
      </c>
      <c r="T450" s="49" t="n">
        <f aca="false">IF(K450&lt;=1,5,IF(K450&lt;=3,4,IF(K450&lt;=7,2,IF(K450&lt;=14,1,0))))+IFERROR(VLOOKUP(L450,'10. Lookups'!$M$3:$N$6,2,FALSE()),1)</f>
        <v>8</v>
      </c>
      <c r="U450" s="49" t="n">
        <f aca="false">IFERROR(VLOOKUP(N450,'10. Lookups'!$P$3:$Q$11,2,FALSE()),3)</f>
        <v>13</v>
      </c>
      <c r="V450" s="49" t="n">
        <f aca="false">IFERROR(VLOOKUP(O450,'10. Lookups'!$S$3:$T$7,2,FALSE()),2)</f>
        <v>1</v>
      </c>
      <c r="W450" s="49" t="n">
        <f aca="false">MIN(100,P450+Q450+R450+S450+T450+U450+V450)</f>
        <v>71</v>
      </c>
      <c r="X450" s="56" t="n">
        <f aca="false">W450</f>
        <v>71</v>
      </c>
      <c r="Y450" s="49" t="str">
        <f aca="false">IF(X450&gt;=75,"Hot",IF(X450&gt;=50,"Warm","Cold"))</f>
        <v>Warm</v>
      </c>
      <c r="Z450" s="49" t="str">
        <f aca="false">IF(Y450="Hot","Call within 5 min · senior agent · site-visit slot",IF(Y450="Warm","Call within 24h · WhatsApp drip · price sheet","Retargeting audience · email nurture · skip dial"))</f>
        <v>Call within 24h · WhatsApp drip · price sheet</v>
      </c>
    </row>
    <row r="451" customFormat="false" ht="15" hidden="false" customHeight="true" outlineLevel="0" collapsed="false">
      <c r="A451" s="52" t="str">
        <f aca="false">'3. Raw Leads'!A451</f>
        <v>L0450</v>
      </c>
      <c r="B451" s="52" t="str">
        <f aca="false">'3. Raw Leads'!C451</f>
        <v>Fahim Ahmed</v>
      </c>
      <c r="C451" s="52" t="str">
        <f aca="false">'3. Raw Leads'!D451</f>
        <v>01676209014</v>
      </c>
      <c r="D451" s="52" t="str">
        <f aca="false">'3. Raw Leads'!I451</f>
        <v>Badda</v>
      </c>
      <c r="E451" s="52" t="str">
        <f aca="false">'3. Raw Leads'!J451</f>
        <v>Skyline Heights – Bashundhara</v>
      </c>
      <c r="F451" s="52" t="str">
        <f aca="false">'3. Raw Leads'!K451</f>
        <v>Above 1.5Cr</v>
      </c>
      <c r="G451" s="54" t="n">
        <f aca="false">'3. Raw Leads'!L451</f>
        <v>20000000</v>
      </c>
      <c r="H451" s="52" t="str">
        <f aca="false">'3. Raw Leads'!R451</f>
        <v>Most (≥75%)</v>
      </c>
      <c r="I451" s="57" t="n">
        <f aca="false">'3. Raw Leads'!S451</f>
        <v>0</v>
      </c>
      <c r="J451" s="52" t="n">
        <f aca="false">'3. Raw Leads'!T451</f>
        <v>1</v>
      </c>
      <c r="K451" s="52" t="n">
        <f aca="false">'3. Raw Leads'!U451</f>
        <v>1</v>
      </c>
      <c r="L451" s="52" t="str">
        <f aca="false">'3. Raw Leads'!V451</f>
        <v>Read no reply</v>
      </c>
      <c r="M451" s="52" t="n">
        <f aca="false">'3. Raw Leads'!W451</f>
        <v>2</v>
      </c>
      <c r="N451" s="52" t="str">
        <f aca="false">'3. Raw Leads'!X451</f>
        <v>Site visit confirmed</v>
      </c>
      <c r="O451" s="52" t="str">
        <f aca="false">'3. Raw Leads'!N451</f>
        <v>3–6 months</v>
      </c>
      <c r="P451" s="52" t="n">
        <f aca="false">IFERROR(VLOOKUP(F451,'10. Lookups'!$A$3:$B$9,2,FALSE()),5)</f>
        <v>15</v>
      </c>
      <c r="Q451" s="52" t="n">
        <f aca="false">IFERROR(VLOOKUP(D451,'10. Lookups'!$D$3:$E$12,2,FALSE()),3)</f>
        <v>7</v>
      </c>
      <c r="R451" s="52" t="n">
        <f aca="false">IFERROR(VLOOKUP(E451,'10. Lookups'!$G$3:$H$8,2,FALSE()),5)</f>
        <v>15</v>
      </c>
      <c r="S451" s="52" t="n">
        <f aca="false">IFERROR(VLOOKUP(H451,'10. Lookups'!$J$3:$K$6,2,FALSE()),1)+IF(I451&gt;=75,5,IF(I451&gt;=50,3,IF(I451&gt;=25,2,IF(I451&gt;0,1,0))))+MIN(4,J451*2)</f>
        <v>6</v>
      </c>
      <c r="T451" s="52" t="n">
        <f aca="false">IF(K451&lt;=1,5,IF(K451&lt;=3,4,IF(K451&lt;=7,2,IF(K451&lt;=14,1,0))))+IFERROR(VLOOKUP(L451,'10. Lookups'!$M$3:$N$6,2,FALSE()),1)</f>
        <v>8</v>
      </c>
      <c r="U451" s="52" t="n">
        <f aca="false">IFERROR(VLOOKUP(N451,'10. Lookups'!$P$3:$Q$11,2,FALSE()),3)</f>
        <v>15</v>
      </c>
      <c r="V451" s="52" t="n">
        <f aca="false">IFERROR(VLOOKUP(O451,'10. Lookups'!$S$3:$T$7,2,FALSE()),2)</f>
        <v>3</v>
      </c>
      <c r="W451" s="52" t="n">
        <f aca="false">MIN(100,P451+Q451+R451+S451+T451+U451+V451)</f>
        <v>69</v>
      </c>
      <c r="X451" s="58" t="n">
        <f aca="false">W451</f>
        <v>69</v>
      </c>
      <c r="Y451" s="52" t="str">
        <f aca="false">IF(X451&gt;=75,"Hot",IF(X451&gt;=50,"Warm","Cold"))</f>
        <v>Warm</v>
      </c>
      <c r="Z451" s="52" t="str">
        <f aca="false">IF(Y451="Hot","Call within 5 min · senior agent · site-visit slot",IF(Y451="Warm","Call within 24h · WhatsApp drip · price sheet","Retargeting audience · email nurture · skip dial"))</f>
        <v>Call within 24h · WhatsApp drip · price sheet</v>
      </c>
    </row>
    <row r="452" customFormat="false" ht="15" hidden="false" customHeight="true" outlineLevel="0" collapsed="false">
      <c r="A452" s="49" t="str">
        <f aca="false">'3. Raw Leads'!A452</f>
        <v>L0451</v>
      </c>
      <c r="B452" s="49" t="str">
        <f aca="false">'3. Raw Leads'!C452</f>
        <v>Arif Ahmed</v>
      </c>
      <c r="C452" s="49" t="str">
        <f aca="false">'3. Raw Leads'!D452</f>
        <v>01382558825</v>
      </c>
      <c r="D452" s="49" t="str">
        <f aca="false">'3. Raw Leads'!I452</f>
        <v>Banasree</v>
      </c>
      <c r="E452" s="49" t="str">
        <f aca="false">'3. Raw Leads'!J452</f>
        <v>Aftab Garden Residence</v>
      </c>
      <c r="F452" s="49" t="str">
        <f aca="false">'3. Raw Leads'!K452</f>
        <v>Not disclosed</v>
      </c>
      <c r="G452" s="51" t="n">
        <f aca="false">'3. Raw Leads'!L452</f>
        <v>0</v>
      </c>
      <c r="H452" s="49" t="str">
        <f aca="false">'3. Raw Leads'!R452</f>
        <v>Partial (50–75%)</v>
      </c>
      <c r="I452" s="55" t="n">
        <f aca="false">'3. Raw Leads'!S452</f>
        <v>75</v>
      </c>
      <c r="J452" s="49" t="n">
        <f aca="false">'3. Raw Leads'!T452</f>
        <v>1</v>
      </c>
      <c r="K452" s="49" t="n">
        <f aca="false">'3. Raw Leads'!U452</f>
        <v>3</v>
      </c>
      <c r="L452" s="49" t="str">
        <f aca="false">'3. Raw Leads'!V452</f>
        <v>Read no reply</v>
      </c>
      <c r="M452" s="49" t="n">
        <f aca="false">'3. Raw Leads'!W452</f>
        <v>1</v>
      </c>
      <c r="N452" s="49" t="str">
        <f aca="false">'3. Raw Leads'!X452</f>
        <v>Needs info – follow up</v>
      </c>
      <c r="O452" s="49" t="str">
        <f aca="false">'3. Raw Leads'!N452</f>
        <v>Just exploring</v>
      </c>
      <c r="P452" s="49" t="n">
        <f aca="false">IFERROR(VLOOKUP(F452,'10. Lookups'!$A$3:$B$9,2,FALSE()),5)</f>
        <v>5</v>
      </c>
      <c r="Q452" s="49" t="n">
        <f aca="false">IFERROR(VLOOKUP(D452,'10. Lookups'!$D$3:$E$12,2,FALSE()),3)</f>
        <v>15</v>
      </c>
      <c r="R452" s="49" t="n">
        <f aca="false">IFERROR(VLOOKUP(E452,'10. Lookups'!$G$3:$H$8,2,FALSE()),5)</f>
        <v>15</v>
      </c>
      <c r="S452" s="49" t="n">
        <f aca="false">IFERROR(VLOOKUP(H452,'10. Lookups'!$J$3:$K$6,2,FALSE()),1)+IF(I452&gt;=75,5,IF(I452&gt;=50,3,IF(I452&gt;=25,2,IF(I452&gt;0,1,0))))+MIN(4,J452*2)</f>
        <v>9</v>
      </c>
      <c r="T452" s="49" t="n">
        <f aca="false">IF(K452&lt;=1,5,IF(K452&lt;=3,4,IF(K452&lt;=7,2,IF(K452&lt;=14,1,0))))+IFERROR(VLOOKUP(L452,'10. Lookups'!$M$3:$N$6,2,FALSE()),1)</f>
        <v>7</v>
      </c>
      <c r="U452" s="49" t="n">
        <f aca="false">IFERROR(VLOOKUP(N452,'10. Lookups'!$P$3:$Q$11,2,FALSE()),3)</f>
        <v>7</v>
      </c>
      <c r="V452" s="49" t="n">
        <f aca="false">IFERROR(VLOOKUP(O452,'10. Lookups'!$S$3:$T$7,2,FALSE()),2)</f>
        <v>1</v>
      </c>
      <c r="W452" s="49" t="n">
        <f aca="false">MIN(100,P452+Q452+R452+S452+T452+U452+V452)</f>
        <v>59</v>
      </c>
      <c r="X452" s="56" t="n">
        <f aca="false">W452</f>
        <v>59</v>
      </c>
      <c r="Y452" s="49" t="str">
        <f aca="false">IF(X452&gt;=75,"Hot",IF(X452&gt;=50,"Warm","Cold"))</f>
        <v>Warm</v>
      </c>
      <c r="Z452" s="49" t="str">
        <f aca="false">IF(Y452="Hot","Call within 5 min · senior agent · site-visit slot",IF(Y452="Warm","Call within 24h · WhatsApp drip · price sheet","Retargeting audience · email nurture · skip dial"))</f>
        <v>Call within 24h · WhatsApp drip · price sheet</v>
      </c>
    </row>
    <row r="453" customFormat="false" ht="15" hidden="false" customHeight="true" outlineLevel="0" collapsed="false">
      <c r="A453" s="52" t="str">
        <f aca="false">'3. Raw Leads'!A453</f>
        <v>L0452</v>
      </c>
      <c r="B453" s="52" t="str">
        <f aca="false">'3. Raw Leads'!C453</f>
        <v>Asif Mollah</v>
      </c>
      <c r="C453" s="52" t="str">
        <f aca="false">'3. Raw Leads'!D453</f>
        <v>01982958292</v>
      </c>
      <c r="D453" s="52" t="str">
        <f aca="false">'3. Raw Leads'!I453</f>
        <v>Uttara</v>
      </c>
      <c r="E453" s="52" t="str">
        <f aca="false">'3. Raw Leads'!J453</f>
        <v>Aftab Garden Residence</v>
      </c>
      <c r="F453" s="52" t="str">
        <f aca="false">'3. Raw Leads'!K453</f>
        <v>80L–1Cr</v>
      </c>
      <c r="G453" s="54" t="n">
        <f aca="false">'3. Raw Leads'!L453</f>
        <v>8999999</v>
      </c>
      <c r="H453" s="52" t="str">
        <f aca="false">'3. Raw Leads'!R453</f>
        <v>Minimal (&lt;50%)</v>
      </c>
      <c r="I453" s="57" t="n">
        <f aca="false">'3. Raw Leads'!S453</f>
        <v>0</v>
      </c>
      <c r="J453" s="52" t="n">
        <f aca="false">'3. Raw Leads'!T453</f>
        <v>0</v>
      </c>
      <c r="K453" s="52" t="n">
        <f aca="false">'3. Raw Leads'!U453</f>
        <v>2</v>
      </c>
      <c r="L453" s="52" t="str">
        <f aca="false">'3. Raw Leads'!V453</f>
        <v>No</v>
      </c>
      <c r="M453" s="52" t="n">
        <f aca="false">'3. Raw Leads'!W453</f>
        <v>4</v>
      </c>
      <c r="N453" s="52" t="str">
        <f aca="false">'3. Raw Leads'!X453</f>
        <v>Interested – evaluating</v>
      </c>
      <c r="O453" s="52" t="str">
        <f aca="false">'3. Raw Leads'!N453</f>
        <v>3–6 months</v>
      </c>
      <c r="P453" s="52" t="n">
        <f aca="false">IFERROR(VLOOKUP(F453,'10. Lookups'!$A$3:$B$9,2,FALSE()),5)</f>
        <v>22</v>
      </c>
      <c r="Q453" s="52" t="n">
        <f aca="false">IFERROR(VLOOKUP(D453,'10. Lookups'!$D$3:$E$12,2,FALSE()),3)</f>
        <v>15</v>
      </c>
      <c r="R453" s="52" t="n">
        <f aca="false">IFERROR(VLOOKUP(E453,'10. Lookups'!$G$3:$H$8,2,FALSE()),5)</f>
        <v>15</v>
      </c>
      <c r="S453" s="52" t="n">
        <f aca="false">IFERROR(VLOOKUP(H453,'10. Lookups'!$J$3:$K$6,2,FALSE()),1)+IF(I453&gt;=75,5,IF(I453&gt;=50,3,IF(I453&gt;=25,2,IF(I453&gt;0,1,0))))+MIN(4,J453*2)</f>
        <v>1</v>
      </c>
      <c r="T453" s="52" t="n">
        <f aca="false">IF(K453&lt;=1,5,IF(K453&lt;=3,4,IF(K453&lt;=7,2,IF(K453&lt;=14,1,0))))+IFERROR(VLOOKUP(L453,'10. Lookups'!$M$3:$N$6,2,FALSE()),1)</f>
        <v>5</v>
      </c>
      <c r="U453" s="52" t="n">
        <f aca="false">IFERROR(VLOOKUP(N453,'10. Lookups'!$P$3:$Q$11,2,FALSE()),3)</f>
        <v>10</v>
      </c>
      <c r="V453" s="52" t="n">
        <f aca="false">IFERROR(VLOOKUP(O453,'10. Lookups'!$S$3:$T$7,2,FALSE()),2)</f>
        <v>3</v>
      </c>
      <c r="W453" s="52" t="n">
        <f aca="false">MIN(100,P453+Q453+R453+S453+T453+U453+V453)</f>
        <v>71</v>
      </c>
      <c r="X453" s="58" t="n">
        <f aca="false">W453</f>
        <v>71</v>
      </c>
      <c r="Y453" s="52" t="str">
        <f aca="false">IF(X453&gt;=75,"Hot",IF(X453&gt;=50,"Warm","Cold"))</f>
        <v>Warm</v>
      </c>
      <c r="Z453" s="52" t="str">
        <f aca="false">IF(Y453="Hot","Call within 5 min · senior agent · site-visit slot",IF(Y453="Warm","Call within 24h · WhatsApp drip · price sheet","Retargeting audience · email nurture · skip dial"))</f>
        <v>Call within 24h · WhatsApp drip · price sheet</v>
      </c>
    </row>
    <row r="454" customFormat="false" ht="15" hidden="false" customHeight="true" outlineLevel="0" collapsed="false">
      <c r="A454" s="49" t="str">
        <f aca="false">'3. Raw Leads'!A454</f>
        <v>L0453</v>
      </c>
      <c r="B454" s="49" t="str">
        <f aca="false">'3. Raw Leads'!C454</f>
        <v>Towhid Khan</v>
      </c>
      <c r="C454" s="49" t="str">
        <f aca="false">'3. Raw Leads'!D454</f>
        <v>01456137230</v>
      </c>
      <c r="D454" s="49" t="str">
        <f aca="false">'3. Raw Leads'!I454</f>
        <v>Outside Dhaka</v>
      </c>
      <c r="E454" s="49" t="str">
        <f aca="false">'3. Raw Leads'!J454</f>
        <v>Uttara Greenview</v>
      </c>
      <c r="F454" s="49" t="str">
        <f aca="false">'3. Raw Leads'!K454</f>
        <v>80L–1Cr</v>
      </c>
      <c r="G454" s="51" t="n">
        <f aca="false">'3. Raw Leads'!L454</f>
        <v>8999999</v>
      </c>
      <c r="H454" s="49" t="str">
        <f aca="false">'3. Raw Leads'!R454</f>
        <v>Most (≥75%)</v>
      </c>
      <c r="I454" s="55" t="n">
        <f aca="false">'3. Raw Leads'!S454</f>
        <v>0</v>
      </c>
      <c r="J454" s="49" t="n">
        <f aca="false">'3. Raw Leads'!T454</f>
        <v>2</v>
      </c>
      <c r="K454" s="49" t="n">
        <f aca="false">'3. Raw Leads'!U454</f>
        <v>1</v>
      </c>
      <c r="L454" s="49" t="str">
        <f aca="false">'3. Raw Leads'!V454</f>
        <v>N/A</v>
      </c>
      <c r="M454" s="49" t="n">
        <f aca="false">'3. Raw Leads'!W454</f>
        <v>2</v>
      </c>
      <c r="N454" s="49" t="str">
        <f aca="false">'3. Raw Leads'!X454</f>
        <v>Not interested</v>
      </c>
      <c r="O454" s="49" t="str">
        <f aca="false">'3. Raw Leads'!N454</f>
        <v>6–12 months</v>
      </c>
      <c r="P454" s="49" t="n">
        <f aca="false">IFERROR(VLOOKUP(F454,'10. Lookups'!$A$3:$B$9,2,FALSE()),5)</f>
        <v>22</v>
      </c>
      <c r="Q454" s="49" t="n">
        <f aca="false">IFERROR(VLOOKUP(D454,'10. Lookups'!$D$3:$E$12,2,FALSE()),3)</f>
        <v>3</v>
      </c>
      <c r="R454" s="49" t="n">
        <f aca="false">IFERROR(VLOOKUP(E454,'10. Lookups'!$G$3:$H$8,2,FALSE()),5)</f>
        <v>15</v>
      </c>
      <c r="S454" s="49" t="n">
        <f aca="false">IFERROR(VLOOKUP(H454,'10. Lookups'!$J$3:$K$6,2,FALSE()),1)+IF(I454&gt;=75,5,IF(I454&gt;=50,3,IF(I454&gt;=25,2,IF(I454&gt;0,1,0))))+MIN(4,J454*2)</f>
        <v>8</v>
      </c>
      <c r="T454" s="49" t="n">
        <f aca="false">IF(K454&lt;=1,5,IF(K454&lt;=3,4,IF(K454&lt;=7,2,IF(K454&lt;=14,1,0))))+IFERROR(VLOOKUP(L454,'10. Lookups'!$M$3:$N$6,2,FALSE()),1)</f>
        <v>7</v>
      </c>
      <c r="U454" s="49" t="n">
        <f aca="false">IFERROR(VLOOKUP(N454,'10. Lookups'!$P$3:$Q$11,2,FALSE()),3)</f>
        <v>1</v>
      </c>
      <c r="V454" s="49" t="n">
        <f aca="false">IFERROR(VLOOKUP(O454,'10. Lookups'!$S$3:$T$7,2,FALSE()),2)</f>
        <v>2</v>
      </c>
      <c r="W454" s="49" t="n">
        <f aca="false">MIN(100,P454+Q454+R454+S454+T454+U454+V454)</f>
        <v>58</v>
      </c>
      <c r="X454" s="56" t="n">
        <f aca="false">W454</f>
        <v>58</v>
      </c>
      <c r="Y454" s="49" t="str">
        <f aca="false">IF(X454&gt;=75,"Hot",IF(X454&gt;=50,"Warm","Cold"))</f>
        <v>Warm</v>
      </c>
      <c r="Z454" s="49" t="str">
        <f aca="false">IF(Y454="Hot","Call within 5 min · senior agent · site-visit slot",IF(Y454="Warm","Call within 24h · WhatsApp drip · price sheet","Retargeting audience · email nurture · skip dial"))</f>
        <v>Call within 24h · WhatsApp drip · price sheet</v>
      </c>
    </row>
    <row r="455" customFormat="false" ht="15" hidden="false" customHeight="true" outlineLevel="0" collapsed="false">
      <c r="A455" s="52" t="str">
        <f aca="false">'3. Raw Leads'!A455</f>
        <v>L0454</v>
      </c>
      <c r="B455" s="52" t="str">
        <f aca="false">'3. Raw Leads'!C455</f>
        <v>Tanvir Sarkar</v>
      </c>
      <c r="C455" s="52" t="str">
        <f aca="false">'3. Raw Leads'!D455</f>
        <v>01445653469</v>
      </c>
      <c r="D455" s="52" t="str">
        <f aca="false">'3. Raw Leads'!I455</f>
        <v>Aftab Nagar</v>
      </c>
      <c r="E455" s="52" t="str">
        <f aca="false">'3. Raw Leads'!J455</f>
        <v>Generic / Not Sure</v>
      </c>
      <c r="F455" s="52" t="str">
        <f aca="false">'3. Raw Leads'!K455</f>
        <v>80L–1Cr</v>
      </c>
      <c r="G455" s="54" t="n">
        <f aca="false">'3. Raw Leads'!L455</f>
        <v>8999999</v>
      </c>
      <c r="H455" s="52" t="str">
        <f aca="false">'3. Raw Leads'!R455</f>
        <v>Partial (50–75%)</v>
      </c>
      <c r="I455" s="57" t="n">
        <f aca="false">'3. Raw Leads'!S455</f>
        <v>0</v>
      </c>
      <c r="J455" s="52" t="n">
        <f aca="false">'3. Raw Leads'!T455</f>
        <v>0</v>
      </c>
      <c r="K455" s="52" t="n">
        <f aca="false">'3. Raw Leads'!U455</f>
        <v>14</v>
      </c>
      <c r="L455" s="52" t="str">
        <f aca="false">'3. Raw Leads'!V455</f>
        <v>Read no reply</v>
      </c>
      <c r="M455" s="52" t="n">
        <f aca="false">'3. Raw Leads'!W455</f>
        <v>2</v>
      </c>
      <c r="N455" s="52" t="str">
        <f aca="false">'3. Raw Leads'!X455</f>
        <v>Needs info – follow up</v>
      </c>
      <c r="O455" s="52" t="str">
        <f aca="false">'3. Raw Leads'!N455</f>
        <v>Just exploring</v>
      </c>
      <c r="P455" s="52" t="n">
        <f aca="false">IFERROR(VLOOKUP(F455,'10. Lookups'!$A$3:$B$9,2,FALSE()),5)</f>
        <v>22</v>
      </c>
      <c r="Q455" s="52" t="n">
        <f aca="false">IFERROR(VLOOKUP(D455,'10. Lookups'!$D$3:$E$12,2,FALSE()),3)</f>
        <v>15</v>
      </c>
      <c r="R455" s="52" t="n">
        <f aca="false">IFERROR(VLOOKUP(E455,'10. Lookups'!$G$3:$H$8,2,FALSE()),5)</f>
        <v>5</v>
      </c>
      <c r="S455" s="52" t="n">
        <f aca="false">IFERROR(VLOOKUP(H455,'10. Lookups'!$J$3:$K$6,2,FALSE()),1)+IF(I455&gt;=75,5,IF(I455&gt;=50,3,IF(I455&gt;=25,2,IF(I455&gt;0,1,0))))+MIN(4,J455*2)</f>
        <v>2</v>
      </c>
      <c r="T455" s="52" t="n">
        <f aca="false">IF(K455&lt;=1,5,IF(K455&lt;=3,4,IF(K455&lt;=7,2,IF(K455&lt;=14,1,0))))+IFERROR(VLOOKUP(L455,'10. Lookups'!$M$3:$N$6,2,FALSE()),1)</f>
        <v>4</v>
      </c>
      <c r="U455" s="52" t="n">
        <f aca="false">IFERROR(VLOOKUP(N455,'10. Lookups'!$P$3:$Q$11,2,FALSE()),3)</f>
        <v>7</v>
      </c>
      <c r="V455" s="52" t="n">
        <f aca="false">IFERROR(VLOOKUP(O455,'10. Lookups'!$S$3:$T$7,2,FALSE()),2)</f>
        <v>1</v>
      </c>
      <c r="W455" s="52" t="n">
        <f aca="false">MIN(100,P455+Q455+R455+S455+T455+U455+V455)</f>
        <v>56</v>
      </c>
      <c r="X455" s="58" t="n">
        <f aca="false">W455</f>
        <v>56</v>
      </c>
      <c r="Y455" s="52" t="str">
        <f aca="false">IF(X455&gt;=75,"Hot",IF(X455&gt;=50,"Warm","Cold"))</f>
        <v>Warm</v>
      </c>
      <c r="Z455" s="52" t="str">
        <f aca="false">IF(Y455="Hot","Call within 5 min · senior agent · site-visit slot",IF(Y455="Warm","Call within 24h · WhatsApp drip · price sheet","Retargeting audience · email nurture · skip dial"))</f>
        <v>Call within 24h · WhatsApp drip · price sheet</v>
      </c>
    </row>
    <row r="456" customFormat="false" ht="15" hidden="false" customHeight="true" outlineLevel="0" collapsed="false">
      <c r="A456" s="49" t="str">
        <f aca="false">'3. Raw Leads'!A456</f>
        <v>L0455</v>
      </c>
      <c r="B456" s="49" t="str">
        <f aca="false">'3. Raw Leads'!C456</f>
        <v>Imran Pramanik</v>
      </c>
      <c r="C456" s="49" t="str">
        <f aca="false">'3. Raw Leads'!D456</f>
        <v>01348113176</v>
      </c>
      <c r="D456" s="49" t="str">
        <f aca="false">'3. Raw Leads'!I456</f>
        <v>Outside Dhaka</v>
      </c>
      <c r="E456" s="49" t="str">
        <f aca="false">'3. Raw Leads'!J456</f>
        <v>Aftab Garden Residence</v>
      </c>
      <c r="F456" s="49" t="str">
        <f aca="false">'3. Raw Leads'!K456</f>
        <v>80L–1Cr</v>
      </c>
      <c r="G456" s="51" t="n">
        <f aca="false">'3. Raw Leads'!L456</f>
        <v>8999999</v>
      </c>
      <c r="H456" s="49" t="str">
        <f aca="false">'3. Raw Leads'!R456</f>
        <v>Minimal (&lt;50%)</v>
      </c>
      <c r="I456" s="55" t="n">
        <f aca="false">'3. Raw Leads'!S456</f>
        <v>100</v>
      </c>
      <c r="J456" s="49" t="n">
        <f aca="false">'3. Raw Leads'!T456</f>
        <v>1</v>
      </c>
      <c r="K456" s="49" t="n">
        <f aca="false">'3. Raw Leads'!U456</f>
        <v>30</v>
      </c>
      <c r="L456" s="49" t="str">
        <f aca="false">'3. Raw Leads'!V456</f>
        <v>Read no reply</v>
      </c>
      <c r="M456" s="49" t="n">
        <f aca="false">'3. Raw Leads'!W456</f>
        <v>5</v>
      </c>
      <c r="N456" s="49" t="str">
        <f aca="false">'3. Raw Leads'!X456</f>
        <v>Wrong number</v>
      </c>
      <c r="O456" s="49" t="str">
        <f aca="false">'3. Raw Leads'!N456</f>
        <v>Just exploring</v>
      </c>
      <c r="P456" s="49" t="n">
        <f aca="false">IFERROR(VLOOKUP(F456,'10. Lookups'!$A$3:$B$9,2,FALSE()),5)</f>
        <v>22</v>
      </c>
      <c r="Q456" s="49" t="n">
        <f aca="false">IFERROR(VLOOKUP(D456,'10. Lookups'!$D$3:$E$12,2,FALSE()),3)</f>
        <v>3</v>
      </c>
      <c r="R456" s="49" t="n">
        <f aca="false">IFERROR(VLOOKUP(E456,'10. Lookups'!$G$3:$H$8,2,FALSE()),5)</f>
        <v>15</v>
      </c>
      <c r="S456" s="49" t="n">
        <f aca="false">IFERROR(VLOOKUP(H456,'10. Lookups'!$J$3:$K$6,2,FALSE()),1)+IF(I456&gt;=75,5,IF(I456&gt;=50,3,IF(I456&gt;=25,2,IF(I456&gt;0,1,0))))+MIN(4,J456*2)</f>
        <v>8</v>
      </c>
      <c r="T456" s="49" t="n">
        <f aca="false">IF(K456&lt;=1,5,IF(K456&lt;=3,4,IF(K456&lt;=7,2,IF(K456&lt;=14,1,0))))+IFERROR(VLOOKUP(L456,'10. Lookups'!$M$3:$N$6,2,FALSE()),1)</f>
        <v>3</v>
      </c>
      <c r="U456" s="49" t="n">
        <f aca="false">IFERROR(VLOOKUP(N456,'10. Lookups'!$P$3:$Q$11,2,FALSE()),3)</f>
        <v>0</v>
      </c>
      <c r="V456" s="49" t="n">
        <f aca="false">IFERROR(VLOOKUP(O456,'10. Lookups'!$S$3:$T$7,2,FALSE()),2)</f>
        <v>1</v>
      </c>
      <c r="W456" s="49" t="n">
        <f aca="false">MIN(100,P456+Q456+R456+S456+T456+U456+V456)</f>
        <v>52</v>
      </c>
      <c r="X456" s="56" t="n">
        <f aca="false">W456</f>
        <v>52</v>
      </c>
      <c r="Y456" s="49" t="str">
        <f aca="false">IF(X456&gt;=75,"Hot",IF(X456&gt;=50,"Warm","Cold"))</f>
        <v>Warm</v>
      </c>
      <c r="Z456" s="49" t="str">
        <f aca="false">IF(Y456="Hot","Call within 5 min · senior agent · site-visit slot",IF(Y456="Warm","Call within 24h · WhatsApp drip · price sheet","Retargeting audience · email nurture · skip dial"))</f>
        <v>Call within 24h · WhatsApp drip · price sheet</v>
      </c>
    </row>
    <row r="457" customFormat="false" ht="15" hidden="false" customHeight="true" outlineLevel="0" collapsed="false">
      <c r="A457" s="52" t="str">
        <f aca="false">'3. Raw Leads'!A457</f>
        <v>L0456</v>
      </c>
      <c r="B457" s="52" t="str">
        <f aca="false">'3. Raw Leads'!C457</f>
        <v>Tasnim Bhuiyan</v>
      </c>
      <c r="C457" s="52" t="str">
        <f aca="false">'3. Raw Leads'!D457</f>
        <v>01991872742</v>
      </c>
      <c r="D457" s="52" t="str">
        <f aca="false">'3. Raw Leads'!I457</f>
        <v>Aftab Nagar</v>
      </c>
      <c r="E457" s="52" t="str">
        <f aca="false">'3. Raw Leads'!J457</f>
        <v>Generic / Not Sure</v>
      </c>
      <c r="F457" s="52" t="str">
        <f aca="false">'3. Raw Leads'!K457</f>
        <v>1Cr–1.25Cr</v>
      </c>
      <c r="G457" s="54" t="n">
        <f aca="false">'3. Raw Leads'!L457</f>
        <v>11249999</v>
      </c>
      <c r="H457" s="52" t="str">
        <f aca="false">'3. Raw Leads'!R457</f>
        <v>Most (≥75%)</v>
      </c>
      <c r="I457" s="57" t="n">
        <f aca="false">'3. Raw Leads'!S457</f>
        <v>25</v>
      </c>
      <c r="J457" s="52" t="n">
        <f aca="false">'3. Raw Leads'!T457</f>
        <v>0</v>
      </c>
      <c r="K457" s="52" t="n">
        <f aca="false">'3. Raw Leads'!U457</f>
        <v>3</v>
      </c>
      <c r="L457" s="52" t="str">
        <f aca="false">'3. Raw Leads'!V457</f>
        <v>Read no reply</v>
      </c>
      <c r="M457" s="52" t="n">
        <f aca="false">'3. Raw Leads'!W457</f>
        <v>4</v>
      </c>
      <c r="N457" s="52" t="str">
        <f aca="false">'3. Raw Leads'!X457</f>
        <v>Not picked up</v>
      </c>
      <c r="O457" s="52" t="str">
        <f aca="false">'3. Raw Leads'!N457</f>
        <v>Within 1 month</v>
      </c>
      <c r="P457" s="52" t="n">
        <f aca="false">IFERROR(VLOOKUP(F457,'10. Lookups'!$A$3:$B$9,2,FALSE()),5)</f>
        <v>25</v>
      </c>
      <c r="Q457" s="52" t="n">
        <f aca="false">IFERROR(VLOOKUP(D457,'10. Lookups'!$D$3:$E$12,2,FALSE()),3)</f>
        <v>15</v>
      </c>
      <c r="R457" s="52" t="n">
        <f aca="false">IFERROR(VLOOKUP(E457,'10. Lookups'!$G$3:$H$8,2,FALSE()),5)</f>
        <v>5</v>
      </c>
      <c r="S457" s="52" t="n">
        <f aca="false">IFERROR(VLOOKUP(H457,'10. Lookups'!$J$3:$K$6,2,FALSE()),1)+IF(I457&gt;=75,5,IF(I457&gt;=50,3,IF(I457&gt;=25,2,IF(I457&gt;0,1,0))))+MIN(4,J457*2)</f>
        <v>6</v>
      </c>
      <c r="T457" s="52" t="n">
        <f aca="false">IF(K457&lt;=1,5,IF(K457&lt;=3,4,IF(K457&lt;=7,2,IF(K457&lt;=14,1,0))))+IFERROR(VLOOKUP(L457,'10. Lookups'!$M$3:$N$6,2,FALSE()),1)</f>
        <v>7</v>
      </c>
      <c r="U457" s="52" t="n">
        <f aca="false">IFERROR(VLOOKUP(N457,'10. Lookups'!$P$3:$Q$11,2,FALSE()),3)</f>
        <v>3</v>
      </c>
      <c r="V457" s="52" t="n">
        <f aca="false">IFERROR(VLOOKUP(O457,'10. Lookups'!$S$3:$T$7,2,FALSE()),2)</f>
        <v>5</v>
      </c>
      <c r="W457" s="52" t="n">
        <f aca="false">MIN(100,P457+Q457+R457+S457+T457+U457+V457)</f>
        <v>66</v>
      </c>
      <c r="X457" s="58" t="n">
        <f aca="false">W457</f>
        <v>66</v>
      </c>
      <c r="Y457" s="52" t="str">
        <f aca="false">IF(X457&gt;=75,"Hot",IF(X457&gt;=50,"Warm","Cold"))</f>
        <v>Warm</v>
      </c>
      <c r="Z457" s="52" t="str">
        <f aca="false">IF(Y457="Hot","Call within 5 min · senior agent · site-visit slot",IF(Y457="Warm","Call within 24h · WhatsApp drip · price sheet","Retargeting audience · email nurture · skip dial"))</f>
        <v>Call within 24h · WhatsApp drip · price sheet</v>
      </c>
    </row>
    <row r="458" customFormat="false" ht="15" hidden="false" customHeight="true" outlineLevel="0" collapsed="false">
      <c r="A458" s="49" t="str">
        <f aca="false">'3. Raw Leads'!A458</f>
        <v>L0457</v>
      </c>
      <c r="B458" s="49" t="str">
        <f aca="false">'3. Raw Leads'!C458</f>
        <v>Fahim Islam</v>
      </c>
      <c r="C458" s="49" t="str">
        <f aca="false">'3. Raw Leads'!D458</f>
        <v>01722299077</v>
      </c>
      <c r="D458" s="49" t="str">
        <f aca="false">'3. Raw Leads'!I458</f>
        <v>Outside Dhaka</v>
      </c>
      <c r="E458" s="49" t="str">
        <f aca="false">'3. Raw Leads'!J458</f>
        <v>Mirpur DOHS Premier</v>
      </c>
      <c r="F458" s="49" t="str">
        <f aca="false">'3. Raw Leads'!K458</f>
        <v>Under 60L</v>
      </c>
      <c r="G458" s="51" t="n">
        <f aca="false">'3. Raw Leads'!L458</f>
        <v>4499999</v>
      </c>
      <c r="H458" s="49" t="str">
        <f aca="false">'3. Raw Leads'!R458</f>
        <v>Full (all fields)</v>
      </c>
      <c r="I458" s="55" t="n">
        <f aca="false">'3. Raw Leads'!S458</f>
        <v>95</v>
      </c>
      <c r="J458" s="49" t="n">
        <f aca="false">'3. Raw Leads'!T458</f>
        <v>1</v>
      </c>
      <c r="K458" s="49" t="n">
        <f aca="false">'3. Raw Leads'!U458</f>
        <v>2</v>
      </c>
      <c r="L458" s="49" t="str">
        <f aca="false">'3. Raw Leads'!V458</f>
        <v>No</v>
      </c>
      <c r="M458" s="49" t="n">
        <f aca="false">'3. Raw Leads'!W458</f>
        <v>3</v>
      </c>
      <c r="N458" s="49" t="str">
        <f aca="false">'3. Raw Leads'!X458</f>
        <v>Out of budget</v>
      </c>
      <c r="O458" s="49" t="str">
        <f aca="false">'3. Raw Leads'!N458</f>
        <v>Just exploring</v>
      </c>
      <c r="P458" s="49" t="n">
        <f aca="false">IFERROR(VLOOKUP(F458,'10. Lookups'!$A$3:$B$9,2,FALSE()),5)</f>
        <v>8</v>
      </c>
      <c r="Q458" s="49" t="n">
        <f aca="false">IFERROR(VLOOKUP(D458,'10. Lookups'!$D$3:$E$12,2,FALSE()),3)</f>
        <v>3</v>
      </c>
      <c r="R458" s="49" t="n">
        <f aca="false">IFERROR(VLOOKUP(E458,'10. Lookups'!$G$3:$H$8,2,FALSE()),5)</f>
        <v>15</v>
      </c>
      <c r="S458" s="49" t="n">
        <f aca="false">IFERROR(VLOOKUP(H458,'10. Lookups'!$J$3:$K$6,2,FALSE()),1)+IF(I458&gt;=75,5,IF(I458&gt;=50,3,IF(I458&gt;=25,2,IF(I458&gt;0,1,0))))+MIN(4,J458*2)</f>
        <v>13</v>
      </c>
      <c r="T458" s="49" t="n">
        <f aca="false">IF(K458&lt;=1,5,IF(K458&lt;=3,4,IF(K458&lt;=7,2,IF(K458&lt;=14,1,0))))+IFERROR(VLOOKUP(L458,'10. Lookups'!$M$3:$N$6,2,FALSE()),1)</f>
        <v>5</v>
      </c>
      <c r="U458" s="49" t="n">
        <f aca="false">IFERROR(VLOOKUP(N458,'10. Lookups'!$P$3:$Q$11,2,FALSE()),3)</f>
        <v>2</v>
      </c>
      <c r="V458" s="49" t="n">
        <f aca="false">IFERROR(VLOOKUP(O458,'10. Lookups'!$S$3:$T$7,2,FALSE()),2)</f>
        <v>1</v>
      </c>
      <c r="W458" s="49" t="n">
        <f aca="false">MIN(100,P458+Q458+R458+S458+T458+U458+V458)</f>
        <v>47</v>
      </c>
      <c r="X458" s="56" t="n">
        <f aca="false">W458</f>
        <v>47</v>
      </c>
      <c r="Y458" s="49" t="str">
        <f aca="false">IF(X458&gt;=75,"Hot",IF(X458&gt;=50,"Warm","Cold"))</f>
        <v>Cold</v>
      </c>
      <c r="Z458" s="49" t="str">
        <f aca="false">IF(Y458="Hot","Call within 5 min · senior agent · site-visit slot",IF(Y458="Warm","Call within 24h · WhatsApp drip · price sheet","Retargeting audience · email nurture · skip dial"))</f>
        <v>Retargeting audience · email nurture · skip dial</v>
      </c>
    </row>
    <row r="459" customFormat="false" ht="15" hidden="false" customHeight="true" outlineLevel="0" collapsed="false">
      <c r="A459" s="52" t="str">
        <f aca="false">'3. Raw Leads'!A459</f>
        <v>L0458</v>
      </c>
      <c r="B459" s="52" t="str">
        <f aca="false">'3. Raw Leads'!C459</f>
        <v>Hasib Mollah</v>
      </c>
      <c r="C459" s="52" t="str">
        <f aca="false">'3. Raw Leads'!D459</f>
        <v>01878584712</v>
      </c>
      <c r="D459" s="52" t="str">
        <f aca="false">'3. Raw Leads'!I459</f>
        <v>Banasree</v>
      </c>
      <c r="E459" s="52" t="str">
        <f aca="false">'3. Raw Leads'!J459</f>
        <v>Mirpur DOHS Premier</v>
      </c>
      <c r="F459" s="52" t="str">
        <f aca="false">'3. Raw Leads'!K459</f>
        <v>Under 60L</v>
      </c>
      <c r="G459" s="54" t="n">
        <f aca="false">'3. Raw Leads'!L459</f>
        <v>4499999</v>
      </c>
      <c r="H459" s="52" t="str">
        <f aca="false">'3. Raw Leads'!R459</f>
        <v>Most (≥75%)</v>
      </c>
      <c r="I459" s="57" t="n">
        <f aca="false">'3. Raw Leads'!S459</f>
        <v>95</v>
      </c>
      <c r="J459" s="52" t="n">
        <f aca="false">'3. Raw Leads'!T459</f>
        <v>2</v>
      </c>
      <c r="K459" s="52" t="n">
        <f aca="false">'3. Raw Leads'!U459</f>
        <v>7</v>
      </c>
      <c r="L459" s="52" t="str">
        <f aca="false">'3. Raw Leads'!V459</f>
        <v>Yes</v>
      </c>
      <c r="M459" s="52" t="n">
        <f aca="false">'3. Raw Leads'!W459</f>
        <v>1</v>
      </c>
      <c r="N459" s="52" t="str">
        <f aca="false">'3. Raw Leads'!X459</f>
        <v>Not picked up</v>
      </c>
      <c r="O459" s="52" t="str">
        <f aca="false">'3. Raw Leads'!N459</f>
        <v>3–6 months</v>
      </c>
      <c r="P459" s="52" t="n">
        <f aca="false">IFERROR(VLOOKUP(F459,'10. Lookups'!$A$3:$B$9,2,FALSE()),5)</f>
        <v>8</v>
      </c>
      <c r="Q459" s="52" t="n">
        <f aca="false">IFERROR(VLOOKUP(D459,'10. Lookups'!$D$3:$E$12,2,FALSE()),3)</f>
        <v>15</v>
      </c>
      <c r="R459" s="52" t="n">
        <f aca="false">IFERROR(VLOOKUP(E459,'10. Lookups'!$G$3:$H$8,2,FALSE()),5)</f>
        <v>15</v>
      </c>
      <c r="S459" s="52" t="n">
        <f aca="false">IFERROR(VLOOKUP(H459,'10. Lookups'!$J$3:$K$6,2,FALSE()),1)+IF(I459&gt;=75,5,IF(I459&gt;=50,3,IF(I459&gt;=25,2,IF(I459&gt;0,1,0))))+MIN(4,J459*2)</f>
        <v>13</v>
      </c>
      <c r="T459" s="52" t="n">
        <f aca="false">IF(K459&lt;=1,5,IF(K459&lt;=3,4,IF(K459&lt;=7,2,IF(K459&lt;=14,1,0))))+IFERROR(VLOOKUP(L459,'10. Lookups'!$M$3:$N$6,2,FALSE()),1)</f>
        <v>7</v>
      </c>
      <c r="U459" s="52" t="n">
        <f aca="false">IFERROR(VLOOKUP(N459,'10. Lookups'!$P$3:$Q$11,2,FALSE()),3)</f>
        <v>3</v>
      </c>
      <c r="V459" s="52" t="n">
        <f aca="false">IFERROR(VLOOKUP(O459,'10. Lookups'!$S$3:$T$7,2,FALSE()),2)</f>
        <v>3</v>
      </c>
      <c r="W459" s="52" t="n">
        <f aca="false">MIN(100,P459+Q459+R459+S459+T459+U459+V459)</f>
        <v>64</v>
      </c>
      <c r="X459" s="58" t="n">
        <f aca="false">W459</f>
        <v>64</v>
      </c>
      <c r="Y459" s="52" t="str">
        <f aca="false">IF(X459&gt;=75,"Hot",IF(X459&gt;=50,"Warm","Cold"))</f>
        <v>Warm</v>
      </c>
      <c r="Z459" s="52" t="str">
        <f aca="false">IF(Y459="Hot","Call within 5 min · senior agent · site-visit slot",IF(Y459="Warm","Call within 24h · WhatsApp drip · price sheet","Retargeting audience · email nurture · skip dial"))</f>
        <v>Call within 24h · WhatsApp drip · price sheet</v>
      </c>
    </row>
    <row r="460" customFormat="false" ht="15" hidden="false" customHeight="true" outlineLevel="0" collapsed="false">
      <c r="A460" s="49" t="str">
        <f aca="false">'3. Raw Leads'!A460</f>
        <v>L0459</v>
      </c>
      <c r="B460" s="49" t="str">
        <f aca="false">'3. Raw Leads'!C460</f>
        <v>Sajid Islam</v>
      </c>
      <c r="C460" s="49" t="str">
        <f aca="false">'3. Raw Leads'!D460</f>
        <v>01726881228</v>
      </c>
      <c r="D460" s="49" t="str">
        <f aca="false">'3. Raw Leads'!I460</f>
        <v>Aftab Nagar</v>
      </c>
      <c r="E460" s="49" t="str">
        <f aca="false">'3. Raw Leads'!J460</f>
        <v>Mirpur DOHS Premier</v>
      </c>
      <c r="F460" s="49" t="str">
        <f aca="false">'3. Raw Leads'!K460</f>
        <v>1Cr–1.25Cr</v>
      </c>
      <c r="G460" s="51" t="n">
        <f aca="false">'3. Raw Leads'!L460</f>
        <v>11249999</v>
      </c>
      <c r="H460" s="49" t="str">
        <f aca="false">'3. Raw Leads'!R460</f>
        <v>Partial (50–75%)</v>
      </c>
      <c r="I460" s="55" t="n">
        <f aca="false">'3. Raw Leads'!S460</f>
        <v>0</v>
      </c>
      <c r="J460" s="49" t="n">
        <f aca="false">'3. Raw Leads'!T460</f>
        <v>0</v>
      </c>
      <c r="K460" s="49" t="n">
        <f aca="false">'3. Raw Leads'!U460</f>
        <v>2</v>
      </c>
      <c r="L460" s="49" t="str">
        <f aca="false">'3. Raw Leads'!V460</f>
        <v>Yes</v>
      </c>
      <c r="M460" s="49" t="n">
        <f aca="false">'3. Raw Leads'!W460</f>
        <v>3</v>
      </c>
      <c r="N460" s="49" t="str">
        <f aca="false">'3. Raw Leads'!X460</f>
        <v>Needs info – follow up</v>
      </c>
      <c r="O460" s="49" t="str">
        <f aca="false">'3. Raw Leads'!N460</f>
        <v>Within 1 month</v>
      </c>
      <c r="P460" s="49" t="n">
        <f aca="false">IFERROR(VLOOKUP(F460,'10. Lookups'!$A$3:$B$9,2,FALSE()),5)</f>
        <v>25</v>
      </c>
      <c r="Q460" s="49" t="n">
        <f aca="false">IFERROR(VLOOKUP(D460,'10. Lookups'!$D$3:$E$12,2,FALSE()),3)</f>
        <v>15</v>
      </c>
      <c r="R460" s="49" t="n">
        <f aca="false">IFERROR(VLOOKUP(E460,'10. Lookups'!$G$3:$H$8,2,FALSE()),5)</f>
        <v>15</v>
      </c>
      <c r="S460" s="49" t="n">
        <f aca="false">IFERROR(VLOOKUP(H460,'10. Lookups'!$J$3:$K$6,2,FALSE()),1)+IF(I460&gt;=75,5,IF(I460&gt;=50,3,IF(I460&gt;=25,2,IF(I460&gt;0,1,0))))+MIN(4,J460*2)</f>
        <v>2</v>
      </c>
      <c r="T460" s="49" t="n">
        <f aca="false">IF(K460&lt;=1,5,IF(K460&lt;=3,4,IF(K460&lt;=7,2,IF(K460&lt;=14,1,0))))+IFERROR(VLOOKUP(L460,'10. Lookups'!$M$3:$N$6,2,FALSE()),1)</f>
        <v>9</v>
      </c>
      <c r="U460" s="49" t="n">
        <f aca="false">IFERROR(VLOOKUP(N460,'10. Lookups'!$P$3:$Q$11,2,FALSE()),3)</f>
        <v>7</v>
      </c>
      <c r="V460" s="49" t="n">
        <f aca="false">IFERROR(VLOOKUP(O460,'10. Lookups'!$S$3:$T$7,2,FALSE()),2)</f>
        <v>5</v>
      </c>
      <c r="W460" s="49" t="n">
        <f aca="false">MIN(100,P460+Q460+R460+S460+T460+U460+V460)</f>
        <v>78</v>
      </c>
      <c r="X460" s="56" t="n">
        <f aca="false">W460</f>
        <v>78</v>
      </c>
      <c r="Y460" s="49" t="str">
        <f aca="false">IF(X460&gt;=75,"Hot",IF(X460&gt;=50,"Warm","Cold"))</f>
        <v>Hot</v>
      </c>
      <c r="Z460" s="49" t="str">
        <f aca="false">IF(Y460="Hot","Call within 5 min · senior agent · site-visit slot",IF(Y460="Warm","Call within 24h · WhatsApp drip · price sheet","Retargeting audience · email nurture · skip dial"))</f>
        <v>Call within 5 min · senior agent · site-visit slot</v>
      </c>
    </row>
    <row r="461" customFormat="false" ht="15" hidden="false" customHeight="true" outlineLevel="0" collapsed="false">
      <c r="A461" s="52" t="str">
        <f aca="false">'3. Raw Leads'!A461</f>
        <v>L0460</v>
      </c>
      <c r="B461" s="52" t="str">
        <f aca="false">'3. Raw Leads'!C461</f>
        <v>Tanvir Akond</v>
      </c>
      <c r="C461" s="52" t="str">
        <f aca="false">'3. Raw Leads'!D461</f>
        <v>01879862398</v>
      </c>
      <c r="D461" s="52" t="str">
        <f aca="false">'3. Raw Leads'!I461</f>
        <v>Bashundhara R/A</v>
      </c>
      <c r="E461" s="52" t="str">
        <f aca="false">'3. Raw Leads'!J461</f>
        <v>Mirpur DOHS Premier</v>
      </c>
      <c r="F461" s="52" t="str">
        <f aca="false">'3. Raw Leads'!K461</f>
        <v>1Cr–1.25Cr</v>
      </c>
      <c r="G461" s="54" t="n">
        <f aca="false">'3. Raw Leads'!L461</f>
        <v>11249999</v>
      </c>
      <c r="H461" s="52" t="str">
        <f aca="false">'3. Raw Leads'!R461</f>
        <v>Most (≥75%)</v>
      </c>
      <c r="I461" s="57" t="n">
        <f aca="false">'3. Raw Leads'!S461</f>
        <v>0</v>
      </c>
      <c r="J461" s="52" t="n">
        <f aca="false">'3. Raw Leads'!T461</f>
        <v>1</v>
      </c>
      <c r="K461" s="52" t="n">
        <f aca="false">'3. Raw Leads'!U461</f>
        <v>1</v>
      </c>
      <c r="L461" s="52" t="str">
        <f aca="false">'3. Raw Leads'!V461</f>
        <v>Read no reply</v>
      </c>
      <c r="M461" s="52" t="n">
        <f aca="false">'3. Raw Leads'!W461</f>
        <v>4</v>
      </c>
      <c r="N461" s="52" t="str">
        <f aca="false">'3. Raw Leads'!X461</f>
        <v>Interested – evaluating</v>
      </c>
      <c r="O461" s="52" t="str">
        <f aca="false">'3. Raw Leads'!N461</f>
        <v>Just exploring</v>
      </c>
      <c r="P461" s="52" t="n">
        <f aca="false">IFERROR(VLOOKUP(F461,'10. Lookups'!$A$3:$B$9,2,FALSE()),5)</f>
        <v>25</v>
      </c>
      <c r="Q461" s="52" t="n">
        <f aca="false">IFERROR(VLOOKUP(D461,'10. Lookups'!$D$3:$E$12,2,FALSE()),3)</f>
        <v>15</v>
      </c>
      <c r="R461" s="52" t="n">
        <f aca="false">IFERROR(VLOOKUP(E461,'10. Lookups'!$G$3:$H$8,2,FALSE()),5)</f>
        <v>15</v>
      </c>
      <c r="S461" s="52" t="n">
        <f aca="false">IFERROR(VLOOKUP(H461,'10. Lookups'!$J$3:$K$6,2,FALSE()),1)+IF(I461&gt;=75,5,IF(I461&gt;=50,3,IF(I461&gt;=25,2,IF(I461&gt;0,1,0))))+MIN(4,J461*2)</f>
        <v>6</v>
      </c>
      <c r="T461" s="52" t="n">
        <f aca="false">IF(K461&lt;=1,5,IF(K461&lt;=3,4,IF(K461&lt;=7,2,IF(K461&lt;=14,1,0))))+IFERROR(VLOOKUP(L461,'10. Lookups'!$M$3:$N$6,2,FALSE()),1)</f>
        <v>8</v>
      </c>
      <c r="U461" s="52" t="n">
        <f aca="false">IFERROR(VLOOKUP(N461,'10. Lookups'!$P$3:$Q$11,2,FALSE()),3)</f>
        <v>10</v>
      </c>
      <c r="V461" s="52" t="n">
        <f aca="false">IFERROR(VLOOKUP(O461,'10. Lookups'!$S$3:$T$7,2,FALSE()),2)</f>
        <v>1</v>
      </c>
      <c r="W461" s="52" t="n">
        <f aca="false">MIN(100,P461+Q461+R461+S461+T461+U461+V461)</f>
        <v>80</v>
      </c>
      <c r="X461" s="58" t="n">
        <f aca="false">W461</f>
        <v>80</v>
      </c>
      <c r="Y461" s="52" t="str">
        <f aca="false">IF(X461&gt;=75,"Hot",IF(X461&gt;=50,"Warm","Cold"))</f>
        <v>Hot</v>
      </c>
      <c r="Z461" s="52" t="str">
        <f aca="false">IF(Y461="Hot","Call within 5 min · senior agent · site-visit slot",IF(Y461="Warm","Call within 24h · WhatsApp drip · price sheet","Retargeting audience · email nurture · skip dial"))</f>
        <v>Call within 5 min · senior agent · site-visit slot</v>
      </c>
    </row>
    <row r="462" customFormat="false" ht="15" hidden="false" customHeight="true" outlineLevel="0" collapsed="false">
      <c r="A462" s="49" t="str">
        <f aca="false">'3. Raw Leads'!A462</f>
        <v>L0461</v>
      </c>
      <c r="B462" s="49" t="str">
        <f aca="false">'3. Raw Leads'!C462</f>
        <v>Rakib Akhtar</v>
      </c>
      <c r="C462" s="49" t="str">
        <f aca="false">'3. Raw Leads'!D462</f>
        <v>01698999275</v>
      </c>
      <c r="D462" s="49" t="str">
        <f aca="false">'3. Raw Leads'!I462</f>
        <v>Bashundhara R/A</v>
      </c>
      <c r="E462" s="49" t="str">
        <f aca="false">'3. Raw Leads'!J462</f>
        <v>Generic / Not Sure</v>
      </c>
      <c r="F462" s="49" t="str">
        <f aca="false">'3. Raw Leads'!K462</f>
        <v>Under 60L</v>
      </c>
      <c r="G462" s="51" t="n">
        <f aca="false">'3. Raw Leads'!L462</f>
        <v>4499999</v>
      </c>
      <c r="H462" s="49" t="str">
        <f aca="false">'3. Raw Leads'!R462</f>
        <v>Full (all fields)</v>
      </c>
      <c r="I462" s="55" t="n">
        <f aca="false">'3. Raw Leads'!S462</f>
        <v>50</v>
      </c>
      <c r="J462" s="49" t="n">
        <f aca="false">'3. Raw Leads'!T462</f>
        <v>0</v>
      </c>
      <c r="K462" s="49" t="n">
        <f aca="false">'3. Raw Leads'!U462</f>
        <v>1</v>
      </c>
      <c r="L462" s="49" t="str">
        <f aca="false">'3. Raw Leads'!V462</f>
        <v>N/A</v>
      </c>
      <c r="M462" s="49" t="n">
        <f aca="false">'3. Raw Leads'!W462</f>
        <v>2</v>
      </c>
      <c r="N462" s="49" t="str">
        <f aca="false">'3. Raw Leads'!X462</f>
        <v>Needs info – follow up</v>
      </c>
      <c r="O462" s="49" t="str">
        <f aca="false">'3. Raw Leads'!N462</f>
        <v>3–6 months</v>
      </c>
      <c r="P462" s="49" t="n">
        <f aca="false">IFERROR(VLOOKUP(F462,'10. Lookups'!$A$3:$B$9,2,FALSE()),5)</f>
        <v>8</v>
      </c>
      <c r="Q462" s="49" t="n">
        <f aca="false">IFERROR(VLOOKUP(D462,'10. Lookups'!$D$3:$E$12,2,FALSE()),3)</f>
        <v>15</v>
      </c>
      <c r="R462" s="49" t="n">
        <f aca="false">IFERROR(VLOOKUP(E462,'10. Lookups'!$G$3:$H$8,2,FALSE()),5)</f>
        <v>5</v>
      </c>
      <c r="S462" s="49" t="n">
        <f aca="false">IFERROR(VLOOKUP(H462,'10. Lookups'!$J$3:$K$6,2,FALSE()),1)+IF(I462&gt;=75,5,IF(I462&gt;=50,3,IF(I462&gt;=25,2,IF(I462&gt;0,1,0))))+MIN(4,J462*2)</f>
        <v>9</v>
      </c>
      <c r="T462" s="49" t="n">
        <f aca="false">IF(K462&lt;=1,5,IF(K462&lt;=3,4,IF(K462&lt;=7,2,IF(K462&lt;=14,1,0))))+IFERROR(VLOOKUP(L462,'10. Lookups'!$M$3:$N$6,2,FALSE()),1)</f>
        <v>7</v>
      </c>
      <c r="U462" s="49" t="n">
        <f aca="false">IFERROR(VLOOKUP(N462,'10. Lookups'!$P$3:$Q$11,2,FALSE()),3)</f>
        <v>7</v>
      </c>
      <c r="V462" s="49" t="n">
        <f aca="false">IFERROR(VLOOKUP(O462,'10. Lookups'!$S$3:$T$7,2,FALSE()),2)</f>
        <v>3</v>
      </c>
      <c r="W462" s="49" t="n">
        <f aca="false">MIN(100,P462+Q462+R462+S462+T462+U462+V462)</f>
        <v>54</v>
      </c>
      <c r="X462" s="56" t="n">
        <f aca="false">W462</f>
        <v>54</v>
      </c>
      <c r="Y462" s="49" t="str">
        <f aca="false">IF(X462&gt;=75,"Hot",IF(X462&gt;=50,"Warm","Cold"))</f>
        <v>Warm</v>
      </c>
      <c r="Z462" s="49" t="str">
        <f aca="false">IF(Y462="Hot","Call within 5 min · senior agent · site-visit slot",IF(Y462="Warm","Call within 24h · WhatsApp drip · price sheet","Retargeting audience · email nurture · skip dial"))</f>
        <v>Call within 24h · WhatsApp drip · price sheet</v>
      </c>
    </row>
    <row r="463" customFormat="false" ht="15" hidden="false" customHeight="true" outlineLevel="0" collapsed="false">
      <c r="A463" s="52" t="str">
        <f aca="false">'3. Raw Leads'!A463</f>
        <v>L0462</v>
      </c>
      <c r="B463" s="52" t="str">
        <f aca="false">'3. Raw Leads'!C463</f>
        <v>Hasib Reza</v>
      </c>
      <c r="C463" s="52" t="str">
        <f aca="false">'3. Raw Leads'!D463</f>
        <v>01892435885</v>
      </c>
      <c r="D463" s="52" t="str">
        <f aca="false">'3. Raw Leads'!I463</f>
        <v>Banasree</v>
      </c>
      <c r="E463" s="52" t="str">
        <f aca="false">'3. Raw Leads'!J463</f>
        <v>Aftab Garden Residence</v>
      </c>
      <c r="F463" s="52" t="str">
        <f aca="false">'3. Raw Leads'!K463</f>
        <v>60L–80L</v>
      </c>
      <c r="G463" s="54" t="n">
        <f aca="false">'3. Raw Leads'!L463</f>
        <v>6999999</v>
      </c>
      <c r="H463" s="52" t="str">
        <f aca="false">'3. Raw Leads'!R463</f>
        <v>Full (all fields)</v>
      </c>
      <c r="I463" s="57" t="n">
        <f aca="false">'3. Raw Leads'!S463</f>
        <v>0</v>
      </c>
      <c r="J463" s="52" t="n">
        <f aca="false">'3. Raw Leads'!T463</f>
        <v>1</v>
      </c>
      <c r="K463" s="52" t="n">
        <f aca="false">'3. Raw Leads'!U463</f>
        <v>2</v>
      </c>
      <c r="L463" s="52" t="str">
        <f aca="false">'3. Raw Leads'!V463</f>
        <v>Read no reply</v>
      </c>
      <c r="M463" s="52" t="n">
        <f aca="false">'3. Raw Leads'!W463</f>
        <v>1</v>
      </c>
      <c r="N463" s="52" t="str">
        <f aca="false">'3. Raw Leads'!X463</f>
        <v>Needs info – follow up</v>
      </c>
      <c r="O463" s="52" t="str">
        <f aca="false">'3. Raw Leads'!N463</f>
        <v>6–12 months</v>
      </c>
      <c r="P463" s="52" t="n">
        <f aca="false">IFERROR(VLOOKUP(F463,'10. Lookups'!$A$3:$B$9,2,FALSE()),5)</f>
        <v>18</v>
      </c>
      <c r="Q463" s="52" t="n">
        <f aca="false">IFERROR(VLOOKUP(D463,'10. Lookups'!$D$3:$E$12,2,FALSE()),3)</f>
        <v>15</v>
      </c>
      <c r="R463" s="52" t="n">
        <f aca="false">IFERROR(VLOOKUP(E463,'10. Lookups'!$G$3:$H$8,2,FALSE()),5)</f>
        <v>15</v>
      </c>
      <c r="S463" s="52" t="n">
        <f aca="false">IFERROR(VLOOKUP(H463,'10. Lookups'!$J$3:$K$6,2,FALSE()),1)+IF(I463&gt;=75,5,IF(I463&gt;=50,3,IF(I463&gt;=25,2,IF(I463&gt;0,1,0))))+MIN(4,J463*2)</f>
        <v>8</v>
      </c>
      <c r="T463" s="52" t="n">
        <f aca="false">IF(K463&lt;=1,5,IF(K463&lt;=3,4,IF(K463&lt;=7,2,IF(K463&lt;=14,1,0))))+IFERROR(VLOOKUP(L463,'10. Lookups'!$M$3:$N$6,2,FALSE()),1)</f>
        <v>7</v>
      </c>
      <c r="U463" s="52" t="n">
        <f aca="false">IFERROR(VLOOKUP(N463,'10. Lookups'!$P$3:$Q$11,2,FALSE()),3)</f>
        <v>7</v>
      </c>
      <c r="V463" s="52" t="n">
        <f aca="false">IFERROR(VLOOKUP(O463,'10. Lookups'!$S$3:$T$7,2,FALSE()),2)</f>
        <v>2</v>
      </c>
      <c r="W463" s="52" t="n">
        <f aca="false">MIN(100,P463+Q463+R463+S463+T463+U463+V463)</f>
        <v>72</v>
      </c>
      <c r="X463" s="58" t="n">
        <f aca="false">W463</f>
        <v>72</v>
      </c>
      <c r="Y463" s="52" t="str">
        <f aca="false">IF(X463&gt;=75,"Hot",IF(X463&gt;=50,"Warm","Cold"))</f>
        <v>Warm</v>
      </c>
      <c r="Z463" s="52" t="str">
        <f aca="false">IF(Y463="Hot","Call within 5 min · senior agent · site-visit slot",IF(Y463="Warm","Call within 24h · WhatsApp drip · price sheet","Retargeting audience · email nurture · skip dial"))</f>
        <v>Call within 24h · WhatsApp drip · price sheet</v>
      </c>
    </row>
    <row r="464" customFormat="false" ht="15" hidden="false" customHeight="true" outlineLevel="0" collapsed="false">
      <c r="A464" s="49" t="str">
        <f aca="false">'3. Raw Leads'!A464</f>
        <v>L0463</v>
      </c>
      <c r="B464" s="49" t="str">
        <f aca="false">'3. Raw Leads'!C464</f>
        <v>Shakil Sarkar</v>
      </c>
      <c r="C464" s="49" t="str">
        <f aca="false">'3. Raw Leads'!D464</f>
        <v>01713477894</v>
      </c>
      <c r="D464" s="49" t="str">
        <f aca="false">'3. Raw Leads'!I464</f>
        <v>Banasree</v>
      </c>
      <c r="E464" s="49" t="str">
        <f aca="false">'3. Raw Leads'!J464</f>
        <v>Banasree Bay</v>
      </c>
      <c r="F464" s="49" t="str">
        <f aca="false">'3. Raw Leads'!K464</f>
        <v>60L–80L</v>
      </c>
      <c r="G464" s="51" t="n">
        <f aca="false">'3. Raw Leads'!L464</f>
        <v>6999999</v>
      </c>
      <c r="H464" s="49" t="str">
        <f aca="false">'3. Raw Leads'!R464</f>
        <v>Most (≥75%)</v>
      </c>
      <c r="I464" s="55" t="n">
        <f aca="false">'3. Raw Leads'!S464</f>
        <v>50</v>
      </c>
      <c r="J464" s="49" t="n">
        <f aca="false">'3. Raw Leads'!T464</f>
        <v>0</v>
      </c>
      <c r="K464" s="49" t="n">
        <f aca="false">'3. Raw Leads'!U464</f>
        <v>2</v>
      </c>
      <c r="L464" s="49" t="str">
        <f aca="false">'3. Raw Leads'!V464</f>
        <v>Yes</v>
      </c>
      <c r="M464" s="49" t="n">
        <f aca="false">'3. Raw Leads'!W464</f>
        <v>5</v>
      </c>
      <c r="N464" s="49" t="str">
        <f aca="false">'3. Raw Leads'!X464</f>
        <v>Not interested</v>
      </c>
      <c r="O464" s="49" t="str">
        <f aca="false">'3. Raw Leads'!N464</f>
        <v>6–12 months</v>
      </c>
      <c r="P464" s="49" t="n">
        <f aca="false">IFERROR(VLOOKUP(F464,'10. Lookups'!$A$3:$B$9,2,FALSE()),5)</f>
        <v>18</v>
      </c>
      <c r="Q464" s="49" t="n">
        <f aca="false">IFERROR(VLOOKUP(D464,'10. Lookups'!$D$3:$E$12,2,FALSE()),3)</f>
        <v>15</v>
      </c>
      <c r="R464" s="49" t="n">
        <f aca="false">IFERROR(VLOOKUP(E464,'10. Lookups'!$G$3:$H$8,2,FALSE()),5)</f>
        <v>15</v>
      </c>
      <c r="S464" s="49" t="n">
        <f aca="false">IFERROR(VLOOKUP(H464,'10. Lookups'!$J$3:$K$6,2,FALSE()),1)+IF(I464&gt;=75,5,IF(I464&gt;=50,3,IF(I464&gt;=25,2,IF(I464&gt;0,1,0))))+MIN(4,J464*2)</f>
        <v>7</v>
      </c>
      <c r="T464" s="49" t="n">
        <f aca="false">IF(K464&lt;=1,5,IF(K464&lt;=3,4,IF(K464&lt;=7,2,IF(K464&lt;=14,1,0))))+IFERROR(VLOOKUP(L464,'10. Lookups'!$M$3:$N$6,2,FALSE()),1)</f>
        <v>9</v>
      </c>
      <c r="U464" s="49" t="n">
        <f aca="false">IFERROR(VLOOKUP(N464,'10. Lookups'!$P$3:$Q$11,2,FALSE()),3)</f>
        <v>1</v>
      </c>
      <c r="V464" s="49" t="n">
        <f aca="false">IFERROR(VLOOKUP(O464,'10. Lookups'!$S$3:$T$7,2,FALSE()),2)</f>
        <v>2</v>
      </c>
      <c r="W464" s="49" t="n">
        <f aca="false">MIN(100,P464+Q464+R464+S464+T464+U464+V464)</f>
        <v>67</v>
      </c>
      <c r="X464" s="56" t="n">
        <f aca="false">W464</f>
        <v>67</v>
      </c>
      <c r="Y464" s="49" t="str">
        <f aca="false">IF(X464&gt;=75,"Hot",IF(X464&gt;=50,"Warm","Cold"))</f>
        <v>Warm</v>
      </c>
      <c r="Z464" s="49" t="str">
        <f aca="false">IF(Y464="Hot","Call within 5 min · senior agent · site-visit slot",IF(Y464="Warm","Call within 24h · WhatsApp drip · price sheet","Retargeting audience · email nurture · skip dial"))</f>
        <v>Call within 24h · WhatsApp drip · price sheet</v>
      </c>
    </row>
    <row r="465" customFormat="false" ht="15" hidden="false" customHeight="true" outlineLevel="0" collapsed="false">
      <c r="A465" s="52" t="str">
        <f aca="false">'3. Raw Leads'!A465</f>
        <v>L0464</v>
      </c>
      <c r="B465" s="52" t="str">
        <f aca="false">'3. Raw Leads'!C465</f>
        <v>Towhid Pramanik</v>
      </c>
      <c r="C465" s="52" t="str">
        <f aca="false">'3. Raw Leads'!D465</f>
        <v>01701594463</v>
      </c>
      <c r="D465" s="52" t="str">
        <f aca="false">'3. Raw Leads'!I465</f>
        <v>Uttara</v>
      </c>
      <c r="E465" s="52" t="str">
        <f aca="false">'3. Raw Leads'!J465</f>
        <v>Mirpur DOHS Premier</v>
      </c>
      <c r="F465" s="52" t="str">
        <f aca="false">'3. Raw Leads'!K465</f>
        <v>80L–1Cr</v>
      </c>
      <c r="G465" s="54" t="n">
        <f aca="false">'3. Raw Leads'!L465</f>
        <v>8999999</v>
      </c>
      <c r="H465" s="52" t="str">
        <f aca="false">'3. Raw Leads'!R465</f>
        <v>Most (≥75%)</v>
      </c>
      <c r="I465" s="57" t="n">
        <f aca="false">'3. Raw Leads'!S465</f>
        <v>0</v>
      </c>
      <c r="J465" s="52" t="n">
        <f aca="false">'3. Raw Leads'!T465</f>
        <v>1</v>
      </c>
      <c r="K465" s="52" t="n">
        <f aca="false">'3. Raw Leads'!U465</f>
        <v>14</v>
      </c>
      <c r="L465" s="52" t="str">
        <f aca="false">'3. Raw Leads'!V465</f>
        <v>No</v>
      </c>
      <c r="M465" s="52" t="n">
        <f aca="false">'3. Raw Leads'!W465</f>
        <v>1</v>
      </c>
      <c r="N465" s="52" t="str">
        <f aca="false">'3. Raw Leads'!X465</f>
        <v>Not interested</v>
      </c>
      <c r="O465" s="52" t="str">
        <f aca="false">'3. Raw Leads'!N465</f>
        <v>3–6 months</v>
      </c>
      <c r="P465" s="52" t="n">
        <f aca="false">IFERROR(VLOOKUP(F465,'10. Lookups'!$A$3:$B$9,2,FALSE()),5)</f>
        <v>22</v>
      </c>
      <c r="Q465" s="52" t="n">
        <f aca="false">IFERROR(VLOOKUP(D465,'10. Lookups'!$D$3:$E$12,2,FALSE()),3)</f>
        <v>15</v>
      </c>
      <c r="R465" s="52" t="n">
        <f aca="false">IFERROR(VLOOKUP(E465,'10. Lookups'!$G$3:$H$8,2,FALSE()),5)</f>
        <v>15</v>
      </c>
      <c r="S465" s="52" t="n">
        <f aca="false">IFERROR(VLOOKUP(H465,'10. Lookups'!$J$3:$K$6,2,FALSE()),1)+IF(I465&gt;=75,5,IF(I465&gt;=50,3,IF(I465&gt;=25,2,IF(I465&gt;0,1,0))))+MIN(4,J465*2)</f>
        <v>6</v>
      </c>
      <c r="T465" s="52" t="n">
        <f aca="false">IF(K465&lt;=1,5,IF(K465&lt;=3,4,IF(K465&lt;=7,2,IF(K465&lt;=14,1,0))))+IFERROR(VLOOKUP(L465,'10. Lookups'!$M$3:$N$6,2,FALSE()),1)</f>
        <v>2</v>
      </c>
      <c r="U465" s="52" t="n">
        <f aca="false">IFERROR(VLOOKUP(N465,'10. Lookups'!$P$3:$Q$11,2,FALSE()),3)</f>
        <v>1</v>
      </c>
      <c r="V465" s="52" t="n">
        <f aca="false">IFERROR(VLOOKUP(O465,'10. Lookups'!$S$3:$T$7,2,FALSE()),2)</f>
        <v>3</v>
      </c>
      <c r="W465" s="52" t="n">
        <f aca="false">MIN(100,P465+Q465+R465+S465+T465+U465+V465)</f>
        <v>64</v>
      </c>
      <c r="X465" s="58" t="n">
        <f aca="false">W465</f>
        <v>64</v>
      </c>
      <c r="Y465" s="52" t="str">
        <f aca="false">IF(X465&gt;=75,"Hot",IF(X465&gt;=50,"Warm","Cold"))</f>
        <v>Warm</v>
      </c>
      <c r="Z465" s="52" t="str">
        <f aca="false">IF(Y465="Hot","Call within 5 min · senior agent · site-visit slot",IF(Y465="Warm","Call within 24h · WhatsApp drip · price sheet","Retargeting audience · email nurture · skip dial"))</f>
        <v>Call within 24h · WhatsApp drip · price sheet</v>
      </c>
    </row>
    <row r="466" customFormat="false" ht="15" hidden="false" customHeight="true" outlineLevel="0" collapsed="false">
      <c r="A466" s="49" t="str">
        <f aca="false">'3. Raw Leads'!A466</f>
        <v>L0465</v>
      </c>
      <c r="B466" s="49" t="str">
        <f aca="false">'3. Raw Leads'!C466</f>
        <v>Arif Sheikh</v>
      </c>
      <c r="C466" s="49" t="str">
        <f aca="false">'3. Raw Leads'!D466</f>
        <v>01837922341</v>
      </c>
      <c r="D466" s="49" t="str">
        <f aca="false">'3. Raw Leads'!I466</f>
        <v>Aftab Nagar</v>
      </c>
      <c r="E466" s="49" t="str">
        <f aca="false">'3. Raw Leads'!J466</f>
        <v>Skyline Heights – Bashundhara</v>
      </c>
      <c r="F466" s="49" t="str">
        <f aca="false">'3. Raw Leads'!K466</f>
        <v>60L–80L</v>
      </c>
      <c r="G466" s="51" t="n">
        <f aca="false">'3. Raw Leads'!L466</f>
        <v>6999999</v>
      </c>
      <c r="H466" s="49" t="str">
        <f aca="false">'3. Raw Leads'!R466</f>
        <v>Full (all fields)</v>
      </c>
      <c r="I466" s="55" t="n">
        <f aca="false">'3. Raw Leads'!S466</f>
        <v>50</v>
      </c>
      <c r="J466" s="49" t="n">
        <f aca="false">'3. Raw Leads'!T466</f>
        <v>1</v>
      </c>
      <c r="K466" s="49" t="n">
        <f aca="false">'3. Raw Leads'!U466</f>
        <v>30</v>
      </c>
      <c r="L466" s="49" t="str">
        <f aca="false">'3. Raw Leads'!V466</f>
        <v>No</v>
      </c>
      <c r="M466" s="49" t="n">
        <f aca="false">'3. Raw Leads'!W466</f>
        <v>1</v>
      </c>
      <c r="N466" s="49" t="str">
        <f aca="false">'3. Raw Leads'!X466</f>
        <v>Interested – evaluating</v>
      </c>
      <c r="O466" s="49" t="str">
        <f aca="false">'3. Raw Leads'!N466</f>
        <v>1–3 months</v>
      </c>
      <c r="P466" s="49" t="n">
        <f aca="false">IFERROR(VLOOKUP(F466,'10. Lookups'!$A$3:$B$9,2,FALSE()),5)</f>
        <v>18</v>
      </c>
      <c r="Q466" s="49" t="n">
        <f aca="false">IFERROR(VLOOKUP(D466,'10. Lookups'!$D$3:$E$12,2,FALSE()),3)</f>
        <v>15</v>
      </c>
      <c r="R466" s="49" t="n">
        <f aca="false">IFERROR(VLOOKUP(E466,'10. Lookups'!$G$3:$H$8,2,FALSE()),5)</f>
        <v>15</v>
      </c>
      <c r="S466" s="49" t="n">
        <f aca="false">IFERROR(VLOOKUP(H466,'10. Lookups'!$J$3:$K$6,2,FALSE()),1)+IF(I466&gt;=75,5,IF(I466&gt;=50,3,IF(I466&gt;=25,2,IF(I466&gt;0,1,0))))+MIN(4,J466*2)</f>
        <v>11</v>
      </c>
      <c r="T466" s="49" t="n">
        <f aca="false">IF(K466&lt;=1,5,IF(K466&lt;=3,4,IF(K466&lt;=7,2,IF(K466&lt;=14,1,0))))+IFERROR(VLOOKUP(L466,'10. Lookups'!$M$3:$N$6,2,FALSE()),1)</f>
        <v>1</v>
      </c>
      <c r="U466" s="49" t="n">
        <f aca="false">IFERROR(VLOOKUP(N466,'10. Lookups'!$P$3:$Q$11,2,FALSE()),3)</f>
        <v>10</v>
      </c>
      <c r="V466" s="49" t="n">
        <f aca="false">IFERROR(VLOOKUP(O466,'10. Lookups'!$S$3:$T$7,2,FALSE()),2)</f>
        <v>4</v>
      </c>
      <c r="W466" s="49" t="n">
        <f aca="false">MIN(100,P466+Q466+R466+S466+T466+U466+V466)</f>
        <v>74</v>
      </c>
      <c r="X466" s="56" t="n">
        <f aca="false">W466</f>
        <v>74</v>
      </c>
      <c r="Y466" s="49" t="str">
        <f aca="false">IF(X466&gt;=75,"Hot",IF(X466&gt;=50,"Warm","Cold"))</f>
        <v>Warm</v>
      </c>
      <c r="Z466" s="49" t="str">
        <f aca="false">IF(Y466="Hot","Call within 5 min · senior agent · site-visit slot",IF(Y466="Warm","Call within 24h · WhatsApp drip · price sheet","Retargeting audience · email nurture · skip dial"))</f>
        <v>Call within 24h · WhatsApp drip · price sheet</v>
      </c>
    </row>
    <row r="467" customFormat="false" ht="15" hidden="false" customHeight="true" outlineLevel="0" collapsed="false">
      <c r="A467" s="52" t="str">
        <f aca="false">'3. Raw Leads'!A467</f>
        <v>L0466</v>
      </c>
      <c r="B467" s="52" t="str">
        <f aca="false">'3. Raw Leads'!C467</f>
        <v>Polash Reza</v>
      </c>
      <c r="C467" s="52" t="str">
        <f aca="false">'3. Raw Leads'!D467</f>
        <v>01389679352</v>
      </c>
      <c r="D467" s="52" t="str">
        <f aca="false">'3. Raw Leads'!I467</f>
        <v>Khilgaon</v>
      </c>
      <c r="E467" s="52" t="str">
        <f aca="false">'3. Raw Leads'!J467</f>
        <v>Aftab Garden Residence</v>
      </c>
      <c r="F467" s="52" t="str">
        <f aca="false">'3. Raw Leads'!K467</f>
        <v>80L–1Cr</v>
      </c>
      <c r="G467" s="54" t="n">
        <f aca="false">'3. Raw Leads'!L467</f>
        <v>8999999</v>
      </c>
      <c r="H467" s="52" t="str">
        <f aca="false">'3. Raw Leads'!R467</f>
        <v>Full (all fields)</v>
      </c>
      <c r="I467" s="57" t="n">
        <f aca="false">'3. Raw Leads'!S467</f>
        <v>75</v>
      </c>
      <c r="J467" s="52" t="n">
        <f aca="false">'3. Raw Leads'!T467</f>
        <v>0</v>
      </c>
      <c r="K467" s="52" t="n">
        <f aca="false">'3. Raw Leads'!U467</f>
        <v>3</v>
      </c>
      <c r="L467" s="52" t="str">
        <f aca="false">'3. Raw Leads'!V467</f>
        <v>Read no reply</v>
      </c>
      <c r="M467" s="52" t="n">
        <f aca="false">'3. Raw Leads'!W467</f>
        <v>4</v>
      </c>
      <c r="N467" s="52" t="str">
        <f aca="false">'3. Raw Leads'!X467</f>
        <v>Needs info – follow up</v>
      </c>
      <c r="O467" s="52" t="str">
        <f aca="false">'3. Raw Leads'!N467</f>
        <v>3–6 months</v>
      </c>
      <c r="P467" s="52" t="n">
        <f aca="false">IFERROR(VLOOKUP(F467,'10. Lookups'!$A$3:$B$9,2,FALSE()),5)</f>
        <v>22</v>
      </c>
      <c r="Q467" s="52" t="n">
        <f aca="false">IFERROR(VLOOKUP(D467,'10. Lookups'!$D$3:$E$12,2,FALSE()),3)</f>
        <v>7</v>
      </c>
      <c r="R467" s="52" t="n">
        <f aca="false">IFERROR(VLOOKUP(E467,'10. Lookups'!$G$3:$H$8,2,FALSE()),5)</f>
        <v>15</v>
      </c>
      <c r="S467" s="52" t="n">
        <f aca="false">IFERROR(VLOOKUP(H467,'10. Lookups'!$J$3:$K$6,2,FALSE()),1)+IF(I467&gt;=75,5,IF(I467&gt;=50,3,IF(I467&gt;=25,2,IF(I467&gt;0,1,0))))+MIN(4,J467*2)</f>
        <v>11</v>
      </c>
      <c r="T467" s="52" t="n">
        <f aca="false">IF(K467&lt;=1,5,IF(K467&lt;=3,4,IF(K467&lt;=7,2,IF(K467&lt;=14,1,0))))+IFERROR(VLOOKUP(L467,'10. Lookups'!$M$3:$N$6,2,FALSE()),1)</f>
        <v>7</v>
      </c>
      <c r="U467" s="52" t="n">
        <f aca="false">IFERROR(VLOOKUP(N467,'10. Lookups'!$P$3:$Q$11,2,FALSE()),3)</f>
        <v>7</v>
      </c>
      <c r="V467" s="52" t="n">
        <f aca="false">IFERROR(VLOOKUP(O467,'10. Lookups'!$S$3:$T$7,2,FALSE()),2)</f>
        <v>3</v>
      </c>
      <c r="W467" s="52" t="n">
        <f aca="false">MIN(100,P467+Q467+R467+S467+T467+U467+V467)</f>
        <v>72</v>
      </c>
      <c r="X467" s="58" t="n">
        <f aca="false">W467</f>
        <v>72</v>
      </c>
      <c r="Y467" s="52" t="str">
        <f aca="false">IF(X467&gt;=75,"Hot",IF(X467&gt;=50,"Warm","Cold"))</f>
        <v>Warm</v>
      </c>
      <c r="Z467" s="52" t="str">
        <f aca="false">IF(Y467="Hot","Call within 5 min · senior agent · site-visit slot",IF(Y467="Warm","Call within 24h · WhatsApp drip · price sheet","Retargeting audience · email nurture · skip dial"))</f>
        <v>Call within 24h · WhatsApp drip · price sheet</v>
      </c>
    </row>
    <row r="468" customFormat="false" ht="15" hidden="false" customHeight="true" outlineLevel="0" collapsed="false">
      <c r="A468" s="49" t="str">
        <f aca="false">'3. Raw Leads'!A468</f>
        <v>L0467</v>
      </c>
      <c r="B468" s="49" t="str">
        <f aca="false">'3. Raw Leads'!C468</f>
        <v>Asif Chowdhury</v>
      </c>
      <c r="C468" s="49" t="str">
        <f aca="false">'3. Raw Leads'!D468</f>
        <v>01776761645</v>
      </c>
      <c r="D468" s="49" t="str">
        <f aca="false">'3. Raw Leads'!I468</f>
        <v>Mohammadpur</v>
      </c>
      <c r="E468" s="49" t="str">
        <f aca="false">'3. Raw Leads'!J468</f>
        <v>Aftab Garden Residence</v>
      </c>
      <c r="F468" s="49" t="str">
        <f aca="false">'3. Raw Leads'!K468</f>
        <v>60L–80L</v>
      </c>
      <c r="G468" s="51" t="n">
        <f aca="false">'3. Raw Leads'!L468</f>
        <v>6999999</v>
      </c>
      <c r="H468" s="49" t="str">
        <f aca="false">'3. Raw Leads'!R468</f>
        <v>Minimal (&lt;50%)</v>
      </c>
      <c r="I468" s="55" t="n">
        <f aca="false">'3. Raw Leads'!S468</f>
        <v>0</v>
      </c>
      <c r="J468" s="49" t="n">
        <f aca="false">'3. Raw Leads'!T468</f>
        <v>1</v>
      </c>
      <c r="K468" s="49" t="n">
        <f aca="false">'3. Raw Leads'!U468</f>
        <v>1</v>
      </c>
      <c r="L468" s="49" t="str">
        <f aca="false">'3. Raw Leads'!V468</f>
        <v>No</v>
      </c>
      <c r="M468" s="49" t="n">
        <f aca="false">'3. Raw Leads'!W468</f>
        <v>2</v>
      </c>
      <c r="N468" s="49" t="str">
        <f aca="false">'3. Raw Leads'!X468</f>
        <v>Needs info – follow up</v>
      </c>
      <c r="O468" s="49" t="str">
        <f aca="false">'3. Raw Leads'!N468</f>
        <v>3–6 months</v>
      </c>
      <c r="P468" s="49" t="n">
        <f aca="false">IFERROR(VLOOKUP(F468,'10. Lookups'!$A$3:$B$9,2,FALSE()),5)</f>
        <v>18</v>
      </c>
      <c r="Q468" s="49" t="n">
        <f aca="false">IFERROR(VLOOKUP(D468,'10. Lookups'!$D$3:$E$12,2,FALSE()),3)</f>
        <v>8</v>
      </c>
      <c r="R468" s="49" t="n">
        <f aca="false">IFERROR(VLOOKUP(E468,'10. Lookups'!$G$3:$H$8,2,FALSE()),5)</f>
        <v>15</v>
      </c>
      <c r="S468" s="49" t="n">
        <f aca="false">IFERROR(VLOOKUP(H468,'10. Lookups'!$J$3:$K$6,2,FALSE()),1)+IF(I468&gt;=75,5,IF(I468&gt;=50,3,IF(I468&gt;=25,2,IF(I468&gt;0,1,0))))+MIN(4,J468*2)</f>
        <v>3</v>
      </c>
      <c r="T468" s="49" t="n">
        <f aca="false">IF(K468&lt;=1,5,IF(K468&lt;=3,4,IF(K468&lt;=7,2,IF(K468&lt;=14,1,0))))+IFERROR(VLOOKUP(L468,'10. Lookups'!$M$3:$N$6,2,FALSE()),1)</f>
        <v>6</v>
      </c>
      <c r="U468" s="49" t="n">
        <f aca="false">IFERROR(VLOOKUP(N468,'10. Lookups'!$P$3:$Q$11,2,FALSE()),3)</f>
        <v>7</v>
      </c>
      <c r="V468" s="49" t="n">
        <f aca="false">IFERROR(VLOOKUP(O468,'10. Lookups'!$S$3:$T$7,2,FALSE()),2)</f>
        <v>3</v>
      </c>
      <c r="W468" s="49" t="n">
        <f aca="false">MIN(100,P468+Q468+R468+S468+T468+U468+V468)</f>
        <v>60</v>
      </c>
      <c r="X468" s="56" t="n">
        <f aca="false">W468</f>
        <v>60</v>
      </c>
      <c r="Y468" s="49" t="str">
        <f aca="false">IF(X468&gt;=75,"Hot",IF(X468&gt;=50,"Warm","Cold"))</f>
        <v>Warm</v>
      </c>
      <c r="Z468" s="49" t="str">
        <f aca="false">IF(Y468="Hot","Call within 5 min · senior agent · site-visit slot",IF(Y468="Warm","Call within 24h · WhatsApp drip · price sheet","Retargeting audience · email nurture · skip dial"))</f>
        <v>Call within 24h · WhatsApp drip · price sheet</v>
      </c>
    </row>
    <row r="469" customFormat="false" ht="15" hidden="false" customHeight="true" outlineLevel="0" collapsed="false">
      <c r="A469" s="52" t="str">
        <f aca="false">'3. Raw Leads'!A469</f>
        <v>L0468</v>
      </c>
      <c r="B469" s="52" t="str">
        <f aca="false">'3. Raw Leads'!C469</f>
        <v>Rifa Chowdhury</v>
      </c>
      <c r="C469" s="52" t="str">
        <f aca="false">'3. Raw Leads'!D469</f>
        <v>01864236428</v>
      </c>
      <c r="D469" s="52" t="str">
        <f aca="false">'3. Raw Leads'!I469</f>
        <v>Bashundhara R/A</v>
      </c>
      <c r="E469" s="52" t="str">
        <f aca="false">'3. Raw Leads'!J469</f>
        <v>Uttara Greenview</v>
      </c>
      <c r="F469" s="52" t="str">
        <f aca="false">'3. Raw Leads'!K469</f>
        <v>1.25Cr–1.5Cr</v>
      </c>
      <c r="G469" s="54" t="n">
        <f aca="false">'3. Raw Leads'!L469</f>
        <v>13750000</v>
      </c>
      <c r="H469" s="52" t="str">
        <f aca="false">'3. Raw Leads'!R469</f>
        <v>Minimal (&lt;50%)</v>
      </c>
      <c r="I469" s="57" t="n">
        <f aca="false">'3. Raw Leads'!S469</f>
        <v>0</v>
      </c>
      <c r="J469" s="52" t="n">
        <f aca="false">'3. Raw Leads'!T469</f>
        <v>1</v>
      </c>
      <c r="K469" s="52" t="n">
        <f aca="false">'3. Raw Leads'!U469</f>
        <v>0</v>
      </c>
      <c r="L469" s="52" t="str">
        <f aca="false">'3. Raw Leads'!V469</f>
        <v>Yes</v>
      </c>
      <c r="M469" s="52" t="n">
        <f aca="false">'3. Raw Leads'!W469</f>
        <v>5</v>
      </c>
      <c r="N469" s="52" t="str">
        <f aca="false">'3. Raw Leads'!X469</f>
        <v>Needs info – follow up</v>
      </c>
      <c r="O469" s="52" t="str">
        <f aca="false">'3. Raw Leads'!N469</f>
        <v>Just exploring</v>
      </c>
      <c r="P469" s="52" t="n">
        <f aca="false">IFERROR(VLOOKUP(F469,'10. Lookups'!$A$3:$B$9,2,FALSE()),5)</f>
        <v>23</v>
      </c>
      <c r="Q469" s="52" t="n">
        <f aca="false">IFERROR(VLOOKUP(D469,'10. Lookups'!$D$3:$E$12,2,FALSE()),3)</f>
        <v>15</v>
      </c>
      <c r="R469" s="52" t="n">
        <f aca="false">IFERROR(VLOOKUP(E469,'10. Lookups'!$G$3:$H$8,2,FALSE()),5)</f>
        <v>15</v>
      </c>
      <c r="S469" s="52" t="n">
        <f aca="false">IFERROR(VLOOKUP(H469,'10. Lookups'!$J$3:$K$6,2,FALSE()),1)+IF(I469&gt;=75,5,IF(I469&gt;=50,3,IF(I469&gt;=25,2,IF(I469&gt;0,1,0))))+MIN(4,J469*2)</f>
        <v>3</v>
      </c>
      <c r="T469" s="52" t="n">
        <f aca="false">IF(K469&lt;=1,5,IF(K469&lt;=3,4,IF(K469&lt;=7,2,IF(K469&lt;=14,1,0))))+IFERROR(VLOOKUP(L469,'10. Lookups'!$M$3:$N$6,2,FALSE()),1)</f>
        <v>10</v>
      </c>
      <c r="U469" s="52" t="n">
        <f aca="false">IFERROR(VLOOKUP(N469,'10. Lookups'!$P$3:$Q$11,2,FALSE()),3)</f>
        <v>7</v>
      </c>
      <c r="V469" s="52" t="n">
        <f aca="false">IFERROR(VLOOKUP(O469,'10. Lookups'!$S$3:$T$7,2,FALSE()),2)</f>
        <v>1</v>
      </c>
      <c r="W469" s="52" t="n">
        <f aca="false">MIN(100,P469+Q469+R469+S469+T469+U469+V469)</f>
        <v>74</v>
      </c>
      <c r="X469" s="58" t="n">
        <f aca="false">W469</f>
        <v>74</v>
      </c>
      <c r="Y469" s="52" t="str">
        <f aca="false">IF(X469&gt;=75,"Hot",IF(X469&gt;=50,"Warm","Cold"))</f>
        <v>Warm</v>
      </c>
      <c r="Z469" s="52" t="str">
        <f aca="false">IF(Y469="Hot","Call within 5 min · senior agent · site-visit slot",IF(Y469="Warm","Call within 24h · WhatsApp drip · price sheet","Retargeting audience · email nurture · skip dial"))</f>
        <v>Call within 24h · WhatsApp drip · price sheet</v>
      </c>
    </row>
    <row r="470" customFormat="false" ht="15" hidden="false" customHeight="true" outlineLevel="0" collapsed="false">
      <c r="A470" s="49" t="str">
        <f aca="false">'3. Raw Leads'!A470</f>
        <v>L0469</v>
      </c>
      <c r="B470" s="49" t="str">
        <f aca="false">'3. Raw Leads'!C470</f>
        <v>Tarek Chowdhury</v>
      </c>
      <c r="C470" s="49" t="str">
        <f aca="false">'3. Raw Leads'!D470</f>
        <v>01805248088</v>
      </c>
      <c r="D470" s="49" t="str">
        <f aca="false">'3. Raw Leads'!I470</f>
        <v>Aftab Nagar</v>
      </c>
      <c r="E470" s="49" t="str">
        <f aca="false">'3. Raw Leads'!J470</f>
        <v>Mirpur DOHS Premier</v>
      </c>
      <c r="F470" s="49" t="str">
        <f aca="false">'3. Raw Leads'!K470</f>
        <v>80L–1Cr</v>
      </c>
      <c r="G470" s="51" t="n">
        <f aca="false">'3. Raw Leads'!L470</f>
        <v>8999999</v>
      </c>
      <c r="H470" s="49" t="str">
        <f aca="false">'3. Raw Leads'!R470</f>
        <v>Partial (50–75%)</v>
      </c>
      <c r="I470" s="55" t="n">
        <f aca="false">'3. Raw Leads'!S470</f>
        <v>50</v>
      </c>
      <c r="J470" s="49" t="n">
        <f aca="false">'3. Raw Leads'!T470</f>
        <v>1</v>
      </c>
      <c r="K470" s="49" t="n">
        <f aca="false">'3. Raw Leads'!U470</f>
        <v>2</v>
      </c>
      <c r="L470" s="49" t="str">
        <f aca="false">'3. Raw Leads'!V470</f>
        <v>Read no reply</v>
      </c>
      <c r="M470" s="49" t="n">
        <f aca="false">'3. Raw Leads'!W470</f>
        <v>1</v>
      </c>
      <c r="N470" s="49" t="str">
        <f aca="false">'3. Raw Leads'!X470</f>
        <v>Not picked up</v>
      </c>
      <c r="O470" s="49" t="str">
        <f aca="false">'3. Raw Leads'!N470</f>
        <v>Just exploring</v>
      </c>
      <c r="P470" s="49" t="n">
        <f aca="false">IFERROR(VLOOKUP(F470,'10. Lookups'!$A$3:$B$9,2,FALSE()),5)</f>
        <v>22</v>
      </c>
      <c r="Q470" s="49" t="n">
        <f aca="false">IFERROR(VLOOKUP(D470,'10. Lookups'!$D$3:$E$12,2,FALSE()),3)</f>
        <v>15</v>
      </c>
      <c r="R470" s="49" t="n">
        <f aca="false">IFERROR(VLOOKUP(E470,'10. Lookups'!$G$3:$H$8,2,FALSE()),5)</f>
        <v>15</v>
      </c>
      <c r="S470" s="49" t="n">
        <f aca="false">IFERROR(VLOOKUP(H470,'10. Lookups'!$J$3:$K$6,2,FALSE()),1)+IF(I470&gt;=75,5,IF(I470&gt;=50,3,IF(I470&gt;=25,2,IF(I470&gt;0,1,0))))+MIN(4,J470*2)</f>
        <v>7</v>
      </c>
      <c r="T470" s="49" t="n">
        <f aca="false">IF(K470&lt;=1,5,IF(K470&lt;=3,4,IF(K470&lt;=7,2,IF(K470&lt;=14,1,0))))+IFERROR(VLOOKUP(L470,'10. Lookups'!$M$3:$N$6,2,FALSE()),1)</f>
        <v>7</v>
      </c>
      <c r="U470" s="49" t="n">
        <f aca="false">IFERROR(VLOOKUP(N470,'10. Lookups'!$P$3:$Q$11,2,FALSE()),3)</f>
        <v>3</v>
      </c>
      <c r="V470" s="49" t="n">
        <f aca="false">IFERROR(VLOOKUP(O470,'10. Lookups'!$S$3:$T$7,2,FALSE()),2)</f>
        <v>1</v>
      </c>
      <c r="W470" s="49" t="n">
        <f aca="false">MIN(100,P470+Q470+R470+S470+T470+U470+V470)</f>
        <v>70</v>
      </c>
      <c r="X470" s="56" t="n">
        <f aca="false">W470</f>
        <v>70</v>
      </c>
      <c r="Y470" s="49" t="str">
        <f aca="false">IF(X470&gt;=75,"Hot",IF(X470&gt;=50,"Warm","Cold"))</f>
        <v>Warm</v>
      </c>
      <c r="Z470" s="49" t="str">
        <f aca="false">IF(Y470="Hot","Call within 5 min · senior agent · site-visit slot",IF(Y470="Warm","Call within 24h · WhatsApp drip · price sheet","Retargeting audience · email nurture · skip dial"))</f>
        <v>Call within 24h · WhatsApp drip · price sheet</v>
      </c>
    </row>
    <row r="471" customFormat="false" ht="15" hidden="false" customHeight="true" outlineLevel="0" collapsed="false">
      <c r="A471" s="52" t="str">
        <f aca="false">'3. Raw Leads'!A471</f>
        <v>L0470</v>
      </c>
      <c r="B471" s="52" t="str">
        <f aca="false">'3. Raw Leads'!C471</f>
        <v>Faisal Islam</v>
      </c>
      <c r="C471" s="52" t="str">
        <f aca="false">'3. Raw Leads'!D471</f>
        <v>01468785996</v>
      </c>
      <c r="D471" s="52" t="str">
        <f aca="false">'3. Raw Leads'!I471</f>
        <v>Aftab Nagar</v>
      </c>
      <c r="E471" s="52" t="str">
        <f aca="false">'3. Raw Leads'!J471</f>
        <v>Mirpur DOHS Premier</v>
      </c>
      <c r="F471" s="52" t="str">
        <f aca="false">'3. Raw Leads'!K471</f>
        <v>1Cr–1.25Cr</v>
      </c>
      <c r="G471" s="54" t="n">
        <f aca="false">'3. Raw Leads'!L471</f>
        <v>11249999</v>
      </c>
      <c r="H471" s="52" t="str">
        <f aca="false">'3. Raw Leads'!R471</f>
        <v>Full (all fields)</v>
      </c>
      <c r="I471" s="57" t="n">
        <f aca="false">'3. Raw Leads'!S471</f>
        <v>100</v>
      </c>
      <c r="J471" s="52" t="n">
        <f aca="false">'3. Raw Leads'!T471</f>
        <v>0</v>
      </c>
      <c r="K471" s="52" t="n">
        <f aca="false">'3. Raw Leads'!U471</f>
        <v>1</v>
      </c>
      <c r="L471" s="52" t="str">
        <f aca="false">'3. Raw Leads'!V471</f>
        <v>No</v>
      </c>
      <c r="M471" s="52" t="n">
        <f aca="false">'3. Raw Leads'!W471</f>
        <v>2</v>
      </c>
      <c r="N471" s="52" t="str">
        <f aca="false">'3. Raw Leads'!X471</f>
        <v>Wrong number</v>
      </c>
      <c r="O471" s="52" t="str">
        <f aca="false">'3. Raw Leads'!N471</f>
        <v>3–6 months</v>
      </c>
      <c r="P471" s="52" t="n">
        <f aca="false">IFERROR(VLOOKUP(F471,'10. Lookups'!$A$3:$B$9,2,FALSE()),5)</f>
        <v>25</v>
      </c>
      <c r="Q471" s="52" t="n">
        <f aca="false">IFERROR(VLOOKUP(D471,'10. Lookups'!$D$3:$E$12,2,FALSE()),3)</f>
        <v>15</v>
      </c>
      <c r="R471" s="52" t="n">
        <f aca="false">IFERROR(VLOOKUP(E471,'10. Lookups'!$G$3:$H$8,2,FALSE()),5)</f>
        <v>15</v>
      </c>
      <c r="S471" s="52" t="n">
        <f aca="false">IFERROR(VLOOKUP(H471,'10. Lookups'!$J$3:$K$6,2,FALSE()),1)+IF(I471&gt;=75,5,IF(I471&gt;=50,3,IF(I471&gt;=25,2,IF(I471&gt;0,1,0))))+MIN(4,J471*2)</f>
        <v>11</v>
      </c>
      <c r="T471" s="52" t="n">
        <f aca="false">IF(K471&lt;=1,5,IF(K471&lt;=3,4,IF(K471&lt;=7,2,IF(K471&lt;=14,1,0))))+IFERROR(VLOOKUP(L471,'10. Lookups'!$M$3:$N$6,2,FALSE()),1)</f>
        <v>6</v>
      </c>
      <c r="U471" s="52" t="n">
        <f aca="false">IFERROR(VLOOKUP(N471,'10. Lookups'!$P$3:$Q$11,2,FALSE()),3)</f>
        <v>0</v>
      </c>
      <c r="V471" s="52" t="n">
        <f aca="false">IFERROR(VLOOKUP(O471,'10. Lookups'!$S$3:$T$7,2,FALSE()),2)</f>
        <v>3</v>
      </c>
      <c r="W471" s="52" t="n">
        <f aca="false">MIN(100,P471+Q471+R471+S471+T471+U471+V471)</f>
        <v>75</v>
      </c>
      <c r="X471" s="58" t="n">
        <f aca="false">W471</f>
        <v>75</v>
      </c>
      <c r="Y471" s="52" t="str">
        <f aca="false">IF(X471&gt;=75,"Hot",IF(X471&gt;=50,"Warm","Cold"))</f>
        <v>Hot</v>
      </c>
      <c r="Z471" s="52" t="str">
        <f aca="false">IF(Y471="Hot","Call within 5 min · senior agent · site-visit slot",IF(Y471="Warm","Call within 24h · WhatsApp drip · price sheet","Retargeting audience · email nurture · skip dial"))</f>
        <v>Call within 5 min · senior agent · site-visit slot</v>
      </c>
    </row>
    <row r="472" customFormat="false" ht="15" hidden="false" customHeight="true" outlineLevel="0" collapsed="false">
      <c r="A472" s="49" t="str">
        <f aca="false">'3. Raw Leads'!A472</f>
        <v>L0471</v>
      </c>
      <c r="B472" s="49" t="str">
        <f aca="false">'3. Raw Leads'!C472</f>
        <v>Polash Pramanik</v>
      </c>
      <c r="C472" s="49" t="str">
        <f aca="false">'3. Raw Leads'!D472</f>
        <v>01524632037</v>
      </c>
      <c r="D472" s="49" t="str">
        <f aca="false">'3. Raw Leads'!I472</f>
        <v>Bashundhara R/A</v>
      </c>
      <c r="E472" s="49" t="str">
        <f aca="false">'3. Raw Leads'!J472</f>
        <v>Skyline Heights – Bashundhara</v>
      </c>
      <c r="F472" s="49" t="str">
        <f aca="false">'3. Raw Leads'!K472</f>
        <v>Under 60L</v>
      </c>
      <c r="G472" s="51" t="n">
        <f aca="false">'3. Raw Leads'!L472</f>
        <v>4499999</v>
      </c>
      <c r="H472" s="49" t="str">
        <f aca="false">'3. Raw Leads'!R472</f>
        <v>Most (≥75%)</v>
      </c>
      <c r="I472" s="55" t="n">
        <f aca="false">'3. Raw Leads'!S472</f>
        <v>75</v>
      </c>
      <c r="J472" s="49" t="n">
        <f aca="false">'3. Raw Leads'!T472</f>
        <v>0</v>
      </c>
      <c r="K472" s="49" t="n">
        <f aca="false">'3. Raw Leads'!U472</f>
        <v>5</v>
      </c>
      <c r="L472" s="49" t="str">
        <f aca="false">'3. Raw Leads'!V472</f>
        <v>No</v>
      </c>
      <c r="M472" s="49" t="n">
        <f aca="false">'3. Raw Leads'!W472</f>
        <v>2</v>
      </c>
      <c r="N472" s="49" t="str">
        <f aca="false">'3. Raw Leads'!X472</f>
        <v>Not picked up</v>
      </c>
      <c r="O472" s="49" t="str">
        <f aca="false">'3. Raw Leads'!N472</f>
        <v>1–3 months</v>
      </c>
      <c r="P472" s="49" t="n">
        <f aca="false">IFERROR(VLOOKUP(F472,'10. Lookups'!$A$3:$B$9,2,FALSE()),5)</f>
        <v>8</v>
      </c>
      <c r="Q472" s="49" t="n">
        <f aca="false">IFERROR(VLOOKUP(D472,'10. Lookups'!$D$3:$E$12,2,FALSE()),3)</f>
        <v>15</v>
      </c>
      <c r="R472" s="49" t="n">
        <f aca="false">IFERROR(VLOOKUP(E472,'10. Lookups'!$G$3:$H$8,2,FALSE()),5)</f>
        <v>15</v>
      </c>
      <c r="S472" s="49" t="n">
        <f aca="false">IFERROR(VLOOKUP(H472,'10. Lookups'!$J$3:$K$6,2,FALSE()),1)+IF(I472&gt;=75,5,IF(I472&gt;=50,3,IF(I472&gt;=25,2,IF(I472&gt;0,1,0))))+MIN(4,J472*2)</f>
        <v>9</v>
      </c>
      <c r="T472" s="49" t="n">
        <f aca="false">IF(K472&lt;=1,5,IF(K472&lt;=3,4,IF(K472&lt;=7,2,IF(K472&lt;=14,1,0))))+IFERROR(VLOOKUP(L472,'10. Lookups'!$M$3:$N$6,2,FALSE()),1)</f>
        <v>3</v>
      </c>
      <c r="U472" s="49" t="n">
        <f aca="false">IFERROR(VLOOKUP(N472,'10. Lookups'!$P$3:$Q$11,2,FALSE()),3)</f>
        <v>3</v>
      </c>
      <c r="V472" s="49" t="n">
        <f aca="false">IFERROR(VLOOKUP(O472,'10. Lookups'!$S$3:$T$7,2,FALSE()),2)</f>
        <v>4</v>
      </c>
      <c r="W472" s="49" t="n">
        <f aca="false">MIN(100,P472+Q472+R472+S472+T472+U472+V472)</f>
        <v>57</v>
      </c>
      <c r="X472" s="56" t="n">
        <f aca="false">W472</f>
        <v>57</v>
      </c>
      <c r="Y472" s="49" t="str">
        <f aca="false">IF(X472&gt;=75,"Hot",IF(X472&gt;=50,"Warm","Cold"))</f>
        <v>Warm</v>
      </c>
      <c r="Z472" s="49" t="str">
        <f aca="false">IF(Y472="Hot","Call within 5 min · senior agent · site-visit slot",IF(Y472="Warm","Call within 24h · WhatsApp drip · price sheet","Retargeting audience · email nurture · skip dial"))</f>
        <v>Call within 24h · WhatsApp drip · price sheet</v>
      </c>
    </row>
    <row r="473" customFormat="false" ht="15" hidden="false" customHeight="true" outlineLevel="0" collapsed="false">
      <c r="A473" s="52" t="str">
        <f aca="false">'3. Raw Leads'!A473</f>
        <v>L0472</v>
      </c>
      <c r="B473" s="52" t="str">
        <f aca="false">'3. Raw Leads'!C473</f>
        <v>Nayeem Hasan</v>
      </c>
      <c r="C473" s="52" t="str">
        <f aca="false">'3. Raw Leads'!D473</f>
        <v>01671553482</v>
      </c>
      <c r="D473" s="52" t="str">
        <f aca="false">'3. Raw Leads'!I473</f>
        <v>Uttara</v>
      </c>
      <c r="E473" s="52" t="str">
        <f aca="false">'3. Raw Leads'!J473</f>
        <v>Skyline Heights – Bashundhara</v>
      </c>
      <c r="F473" s="52" t="str">
        <f aca="false">'3. Raw Leads'!K473</f>
        <v>80L–1Cr</v>
      </c>
      <c r="G473" s="54" t="n">
        <f aca="false">'3. Raw Leads'!L473</f>
        <v>8999999</v>
      </c>
      <c r="H473" s="52" t="str">
        <f aca="false">'3. Raw Leads'!R473</f>
        <v>Partial (50–75%)</v>
      </c>
      <c r="I473" s="57" t="n">
        <f aca="false">'3. Raw Leads'!S473</f>
        <v>25</v>
      </c>
      <c r="J473" s="52" t="n">
        <f aca="false">'3. Raw Leads'!T473</f>
        <v>1</v>
      </c>
      <c r="K473" s="52" t="n">
        <f aca="false">'3. Raw Leads'!U473</f>
        <v>1</v>
      </c>
      <c r="L473" s="52" t="str">
        <f aca="false">'3. Raw Leads'!V473</f>
        <v>No</v>
      </c>
      <c r="M473" s="52" t="n">
        <f aca="false">'3. Raw Leads'!W473</f>
        <v>2</v>
      </c>
      <c r="N473" s="52" t="str">
        <f aca="false">'3. Raw Leads'!X473</f>
        <v>Out of budget</v>
      </c>
      <c r="O473" s="52" t="str">
        <f aca="false">'3. Raw Leads'!N473</f>
        <v>Just exploring</v>
      </c>
      <c r="P473" s="52" t="n">
        <f aca="false">IFERROR(VLOOKUP(F473,'10. Lookups'!$A$3:$B$9,2,FALSE()),5)</f>
        <v>22</v>
      </c>
      <c r="Q473" s="52" t="n">
        <f aca="false">IFERROR(VLOOKUP(D473,'10. Lookups'!$D$3:$E$12,2,FALSE()),3)</f>
        <v>15</v>
      </c>
      <c r="R473" s="52" t="n">
        <f aca="false">IFERROR(VLOOKUP(E473,'10. Lookups'!$G$3:$H$8,2,FALSE()),5)</f>
        <v>15</v>
      </c>
      <c r="S473" s="52" t="n">
        <f aca="false">IFERROR(VLOOKUP(H473,'10. Lookups'!$J$3:$K$6,2,FALSE()),1)+IF(I473&gt;=75,5,IF(I473&gt;=50,3,IF(I473&gt;=25,2,IF(I473&gt;0,1,0))))+MIN(4,J473*2)</f>
        <v>6</v>
      </c>
      <c r="T473" s="52" t="n">
        <f aca="false">IF(K473&lt;=1,5,IF(K473&lt;=3,4,IF(K473&lt;=7,2,IF(K473&lt;=14,1,0))))+IFERROR(VLOOKUP(L473,'10. Lookups'!$M$3:$N$6,2,FALSE()),1)</f>
        <v>6</v>
      </c>
      <c r="U473" s="52" t="n">
        <f aca="false">IFERROR(VLOOKUP(N473,'10. Lookups'!$P$3:$Q$11,2,FALSE()),3)</f>
        <v>2</v>
      </c>
      <c r="V473" s="52" t="n">
        <f aca="false">IFERROR(VLOOKUP(O473,'10. Lookups'!$S$3:$T$7,2,FALSE()),2)</f>
        <v>1</v>
      </c>
      <c r="W473" s="52" t="n">
        <f aca="false">MIN(100,P473+Q473+R473+S473+T473+U473+V473)</f>
        <v>67</v>
      </c>
      <c r="X473" s="58" t="n">
        <f aca="false">W473</f>
        <v>67</v>
      </c>
      <c r="Y473" s="52" t="str">
        <f aca="false">IF(X473&gt;=75,"Hot",IF(X473&gt;=50,"Warm","Cold"))</f>
        <v>Warm</v>
      </c>
      <c r="Z473" s="52" t="str">
        <f aca="false">IF(Y473="Hot","Call within 5 min · senior agent · site-visit slot",IF(Y473="Warm","Call within 24h · WhatsApp drip · price sheet","Retargeting audience · email nurture · skip dial"))</f>
        <v>Call within 24h · WhatsApp drip · price sheet</v>
      </c>
    </row>
    <row r="474" customFormat="false" ht="15" hidden="false" customHeight="true" outlineLevel="0" collapsed="false">
      <c r="A474" s="49" t="str">
        <f aca="false">'3. Raw Leads'!A474</f>
        <v>L0473</v>
      </c>
      <c r="B474" s="49" t="str">
        <f aca="false">'3. Raw Leads'!C474</f>
        <v>Arif Hossain</v>
      </c>
      <c r="C474" s="49" t="str">
        <f aca="false">'3. Raw Leads'!D474</f>
        <v>01598126574</v>
      </c>
      <c r="D474" s="49" t="str">
        <f aca="false">'3. Raw Leads'!I474</f>
        <v>Bashundhara R/A</v>
      </c>
      <c r="E474" s="49" t="str">
        <f aca="false">'3. Raw Leads'!J474</f>
        <v>Uttara Greenview</v>
      </c>
      <c r="F474" s="49" t="str">
        <f aca="false">'3. Raw Leads'!K474</f>
        <v>60L–80L</v>
      </c>
      <c r="G474" s="51" t="n">
        <f aca="false">'3. Raw Leads'!L474</f>
        <v>6999999</v>
      </c>
      <c r="H474" s="49" t="str">
        <f aca="false">'3. Raw Leads'!R474</f>
        <v>Most (≥75%)</v>
      </c>
      <c r="I474" s="55" t="n">
        <f aca="false">'3. Raw Leads'!S474</f>
        <v>0</v>
      </c>
      <c r="J474" s="49" t="n">
        <f aca="false">'3. Raw Leads'!T474</f>
        <v>0</v>
      </c>
      <c r="K474" s="49" t="n">
        <f aca="false">'3. Raw Leads'!U474</f>
        <v>2</v>
      </c>
      <c r="L474" s="49" t="str">
        <f aca="false">'3. Raw Leads'!V474</f>
        <v>No</v>
      </c>
      <c r="M474" s="49" t="n">
        <f aca="false">'3. Raw Leads'!W474</f>
        <v>1</v>
      </c>
      <c r="N474" s="49" t="str">
        <f aca="false">'3. Raw Leads'!X474</f>
        <v>Not interested</v>
      </c>
      <c r="O474" s="49" t="str">
        <f aca="false">'3. Raw Leads'!N474</f>
        <v>Just exploring</v>
      </c>
      <c r="P474" s="49" t="n">
        <f aca="false">IFERROR(VLOOKUP(F474,'10. Lookups'!$A$3:$B$9,2,FALSE()),5)</f>
        <v>18</v>
      </c>
      <c r="Q474" s="49" t="n">
        <f aca="false">IFERROR(VLOOKUP(D474,'10. Lookups'!$D$3:$E$12,2,FALSE()),3)</f>
        <v>15</v>
      </c>
      <c r="R474" s="49" t="n">
        <f aca="false">IFERROR(VLOOKUP(E474,'10. Lookups'!$G$3:$H$8,2,FALSE()),5)</f>
        <v>15</v>
      </c>
      <c r="S474" s="49" t="n">
        <f aca="false">IFERROR(VLOOKUP(H474,'10. Lookups'!$J$3:$K$6,2,FALSE()),1)+IF(I474&gt;=75,5,IF(I474&gt;=50,3,IF(I474&gt;=25,2,IF(I474&gt;0,1,0))))+MIN(4,J474*2)</f>
        <v>4</v>
      </c>
      <c r="T474" s="49" t="n">
        <f aca="false">IF(K474&lt;=1,5,IF(K474&lt;=3,4,IF(K474&lt;=7,2,IF(K474&lt;=14,1,0))))+IFERROR(VLOOKUP(L474,'10. Lookups'!$M$3:$N$6,2,FALSE()),1)</f>
        <v>5</v>
      </c>
      <c r="U474" s="49" t="n">
        <f aca="false">IFERROR(VLOOKUP(N474,'10. Lookups'!$P$3:$Q$11,2,FALSE()),3)</f>
        <v>1</v>
      </c>
      <c r="V474" s="49" t="n">
        <f aca="false">IFERROR(VLOOKUP(O474,'10. Lookups'!$S$3:$T$7,2,FALSE()),2)</f>
        <v>1</v>
      </c>
      <c r="W474" s="49" t="n">
        <f aca="false">MIN(100,P474+Q474+R474+S474+T474+U474+V474)</f>
        <v>59</v>
      </c>
      <c r="X474" s="56" t="n">
        <f aca="false">W474</f>
        <v>59</v>
      </c>
      <c r="Y474" s="49" t="str">
        <f aca="false">IF(X474&gt;=75,"Hot",IF(X474&gt;=50,"Warm","Cold"))</f>
        <v>Warm</v>
      </c>
      <c r="Z474" s="49" t="str">
        <f aca="false">IF(Y474="Hot","Call within 5 min · senior agent · site-visit slot",IF(Y474="Warm","Call within 24h · WhatsApp drip · price sheet","Retargeting audience · email nurture · skip dial"))</f>
        <v>Call within 24h · WhatsApp drip · price sheet</v>
      </c>
    </row>
    <row r="475" customFormat="false" ht="15" hidden="false" customHeight="true" outlineLevel="0" collapsed="false">
      <c r="A475" s="52" t="str">
        <f aca="false">'3. Raw Leads'!A475</f>
        <v>L0474</v>
      </c>
      <c r="B475" s="52" t="str">
        <f aca="false">'3. Raw Leads'!C475</f>
        <v>Jubayer Siddique</v>
      </c>
      <c r="C475" s="52" t="str">
        <f aca="false">'3. Raw Leads'!D475</f>
        <v>01737271175</v>
      </c>
      <c r="D475" s="52" t="str">
        <f aca="false">'3. Raw Leads'!I475</f>
        <v>Aftab Nagar</v>
      </c>
      <c r="E475" s="52" t="str">
        <f aca="false">'3. Raw Leads'!J475</f>
        <v>Skyline Heights – Bashundhara</v>
      </c>
      <c r="F475" s="52" t="str">
        <f aca="false">'3. Raw Leads'!K475</f>
        <v>60L–80L</v>
      </c>
      <c r="G475" s="54" t="n">
        <f aca="false">'3. Raw Leads'!L475</f>
        <v>6999999</v>
      </c>
      <c r="H475" s="52" t="str">
        <f aca="false">'3. Raw Leads'!R475</f>
        <v>Most (≥75%)</v>
      </c>
      <c r="I475" s="57" t="n">
        <f aca="false">'3. Raw Leads'!S475</f>
        <v>100</v>
      </c>
      <c r="J475" s="52" t="n">
        <f aca="false">'3. Raw Leads'!T475</f>
        <v>0</v>
      </c>
      <c r="K475" s="52" t="n">
        <f aca="false">'3. Raw Leads'!U475</f>
        <v>30</v>
      </c>
      <c r="L475" s="52" t="str">
        <f aca="false">'3. Raw Leads'!V475</f>
        <v>Yes</v>
      </c>
      <c r="M475" s="52" t="n">
        <f aca="false">'3. Raw Leads'!W475</f>
        <v>1</v>
      </c>
      <c r="N475" s="52" t="str">
        <f aca="false">'3. Raw Leads'!X475</f>
        <v>Wrong number</v>
      </c>
      <c r="O475" s="52" t="str">
        <f aca="false">'3. Raw Leads'!N475</f>
        <v>3–6 months</v>
      </c>
      <c r="P475" s="52" t="n">
        <f aca="false">IFERROR(VLOOKUP(F475,'10. Lookups'!$A$3:$B$9,2,FALSE()),5)</f>
        <v>18</v>
      </c>
      <c r="Q475" s="52" t="n">
        <f aca="false">IFERROR(VLOOKUP(D475,'10. Lookups'!$D$3:$E$12,2,FALSE()),3)</f>
        <v>15</v>
      </c>
      <c r="R475" s="52" t="n">
        <f aca="false">IFERROR(VLOOKUP(E475,'10. Lookups'!$G$3:$H$8,2,FALSE()),5)</f>
        <v>15</v>
      </c>
      <c r="S475" s="52" t="n">
        <f aca="false">IFERROR(VLOOKUP(H475,'10. Lookups'!$J$3:$K$6,2,FALSE()),1)+IF(I475&gt;=75,5,IF(I475&gt;=50,3,IF(I475&gt;=25,2,IF(I475&gt;0,1,0))))+MIN(4,J475*2)</f>
        <v>9</v>
      </c>
      <c r="T475" s="52" t="n">
        <f aca="false">IF(K475&lt;=1,5,IF(K475&lt;=3,4,IF(K475&lt;=7,2,IF(K475&lt;=14,1,0))))+IFERROR(VLOOKUP(L475,'10. Lookups'!$M$3:$N$6,2,FALSE()),1)</f>
        <v>5</v>
      </c>
      <c r="U475" s="52" t="n">
        <f aca="false">IFERROR(VLOOKUP(N475,'10. Lookups'!$P$3:$Q$11,2,FALSE()),3)</f>
        <v>0</v>
      </c>
      <c r="V475" s="52" t="n">
        <f aca="false">IFERROR(VLOOKUP(O475,'10. Lookups'!$S$3:$T$7,2,FALSE()),2)</f>
        <v>3</v>
      </c>
      <c r="W475" s="52" t="n">
        <f aca="false">MIN(100,P475+Q475+R475+S475+T475+U475+V475)</f>
        <v>65</v>
      </c>
      <c r="X475" s="58" t="n">
        <f aca="false">W475</f>
        <v>65</v>
      </c>
      <c r="Y475" s="52" t="str">
        <f aca="false">IF(X475&gt;=75,"Hot",IF(X475&gt;=50,"Warm","Cold"))</f>
        <v>Warm</v>
      </c>
      <c r="Z475" s="52" t="str">
        <f aca="false">IF(Y475="Hot","Call within 5 min · senior agent · site-visit slot",IF(Y475="Warm","Call within 24h · WhatsApp drip · price sheet","Retargeting audience · email nurture · skip dial"))</f>
        <v>Call within 24h · WhatsApp drip · price sheet</v>
      </c>
    </row>
    <row r="476" customFormat="false" ht="15" hidden="false" customHeight="true" outlineLevel="0" collapsed="false">
      <c r="A476" s="49" t="str">
        <f aca="false">'3. Raw Leads'!A476</f>
        <v>L0475</v>
      </c>
      <c r="B476" s="49" t="str">
        <f aca="false">'3. Raw Leads'!C476</f>
        <v>Mahbuba Akond</v>
      </c>
      <c r="C476" s="49" t="str">
        <f aca="false">'3. Raw Leads'!D476</f>
        <v>01360944128</v>
      </c>
      <c r="D476" s="49" t="str">
        <f aca="false">'3. Raw Leads'!I476</f>
        <v>Uttara</v>
      </c>
      <c r="E476" s="49" t="str">
        <f aca="false">'3. Raw Leads'!J476</f>
        <v>Banasree Bay</v>
      </c>
      <c r="F476" s="49" t="str">
        <f aca="false">'3. Raw Leads'!K476</f>
        <v>1.25Cr–1.5Cr</v>
      </c>
      <c r="G476" s="51" t="n">
        <f aca="false">'3. Raw Leads'!L476</f>
        <v>13750000</v>
      </c>
      <c r="H476" s="49" t="str">
        <f aca="false">'3. Raw Leads'!R476</f>
        <v>Partial (50–75%)</v>
      </c>
      <c r="I476" s="55" t="n">
        <f aca="false">'3. Raw Leads'!S476</f>
        <v>75</v>
      </c>
      <c r="J476" s="49" t="n">
        <f aca="false">'3. Raw Leads'!T476</f>
        <v>0</v>
      </c>
      <c r="K476" s="49" t="n">
        <f aca="false">'3. Raw Leads'!U476</f>
        <v>5</v>
      </c>
      <c r="L476" s="49" t="str">
        <f aca="false">'3. Raw Leads'!V476</f>
        <v>Read no reply</v>
      </c>
      <c r="M476" s="49" t="n">
        <f aca="false">'3. Raw Leads'!W476</f>
        <v>1</v>
      </c>
      <c r="N476" s="49" t="str">
        <f aca="false">'3. Raw Leads'!X476</f>
        <v>Out of budget</v>
      </c>
      <c r="O476" s="49" t="str">
        <f aca="false">'3. Raw Leads'!N476</f>
        <v>6–12 months</v>
      </c>
      <c r="P476" s="49" t="n">
        <f aca="false">IFERROR(VLOOKUP(F476,'10. Lookups'!$A$3:$B$9,2,FALSE()),5)</f>
        <v>23</v>
      </c>
      <c r="Q476" s="49" t="n">
        <f aca="false">IFERROR(VLOOKUP(D476,'10. Lookups'!$D$3:$E$12,2,FALSE()),3)</f>
        <v>15</v>
      </c>
      <c r="R476" s="49" t="n">
        <f aca="false">IFERROR(VLOOKUP(E476,'10. Lookups'!$G$3:$H$8,2,FALSE()),5)</f>
        <v>15</v>
      </c>
      <c r="S476" s="49" t="n">
        <f aca="false">IFERROR(VLOOKUP(H476,'10. Lookups'!$J$3:$K$6,2,FALSE()),1)+IF(I476&gt;=75,5,IF(I476&gt;=50,3,IF(I476&gt;=25,2,IF(I476&gt;0,1,0))))+MIN(4,J476*2)</f>
        <v>7</v>
      </c>
      <c r="T476" s="49" t="n">
        <f aca="false">IF(K476&lt;=1,5,IF(K476&lt;=3,4,IF(K476&lt;=7,2,IF(K476&lt;=14,1,0))))+IFERROR(VLOOKUP(L476,'10. Lookups'!$M$3:$N$6,2,FALSE()),1)</f>
        <v>5</v>
      </c>
      <c r="U476" s="49" t="n">
        <f aca="false">IFERROR(VLOOKUP(N476,'10. Lookups'!$P$3:$Q$11,2,FALSE()),3)</f>
        <v>2</v>
      </c>
      <c r="V476" s="49" t="n">
        <f aca="false">IFERROR(VLOOKUP(O476,'10. Lookups'!$S$3:$T$7,2,FALSE()),2)</f>
        <v>2</v>
      </c>
      <c r="W476" s="49" t="n">
        <f aca="false">MIN(100,P476+Q476+R476+S476+T476+U476+V476)</f>
        <v>69</v>
      </c>
      <c r="X476" s="56" t="n">
        <f aca="false">W476</f>
        <v>69</v>
      </c>
      <c r="Y476" s="49" t="str">
        <f aca="false">IF(X476&gt;=75,"Hot",IF(X476&gt;=50,"Warm","Cold"))</f>
        <v>Warm</v>
      </c>
      <c r="Z476" s="49" t="str">
        <f aca="false">IF(Y476="Hot","Call within 5 min · senior agent · site-visit slot",IF(Y476="Warm","Call within 24h · WhatsApp drip · price sheet","Retargeting audience · email nurture · skip dial"))</f>
        <v>Call within 24h · WhatsApp drip · price sheet</v>
      </c>
    </row>
    <row r="477" customFormat="false" ht="15" hidden="false" customHeight="true" outlineLevel="0" collapsed="false">
      <c r="A477" s="52" t="str">
        <f aca="false">'3. Raw Leads'!A477</f>
        <v>L0476</v>
      </c>
      <c r="B477" s="52" t="str">
        <f aca="false">'3. Raw Leads'!C477</f>
        <v>Sharmin Talukder</v>
      </c>
      <c r="C477" s="52" t="str">
        <f aca="false">'3. Raw Leads'!D477</f>
        <v>01305514377</v>
      </c>
      <c r="D477" s="52" t="str">
        <f aca="false">'3. Raw Leads'!I477</f>
        <v>Badda</v>
      </c>
      <c r="E477" s="52" t="str">
        <f aca="false">'3. Raw Leads'!J477</f>
        <v>Banasree Bay</v>
      </c>
      <c r="F477" s="52" t="str">
        <f aca="false">'3. Raw Leads'!K477</f>
        <v>Above 1.5Cr</v>
      </c>
      <c r="G477" s="54" t="n">
        <f aca="false">'3. Raw Leads'!L477</f>
        <v>20000000</v>
      </c>
      <c r="H477" s="52" t="str">
        <f aca="false">'3. Raw Leads'!R477</f>
        <v>Minimal (&lt;50%)</v>
      </c>
      <c r="I477" s="57" t="n">
        <f aca="false">'3. Raw Leads'!S477</f>
        <v>50</v>
      </c>
      <c r="J477" s="52" t="n">
        <f aca="false">'3. Raw Leads'!T477</f>
        <v>1</v>
      </c>
      <c r="K477" s="52" t="n">
        <f aca="false">'3. Raw Leads'!U477</f>
        <v>14</v>
      </c>
      <c r="L477" s="52" t="str">
        <f aca="false">'3. Raw Leads'!V477</f>
        <v>Yes</v>
      </c>
      <c r="M477" s="52" t="n">
        <f aca="false">'3. Raw Leads'!W477</f>
        <v>2</v>
      </c>
      <c r="N477" s="52" t="str">
        <f aca="false">'3. Raw Leads'!X477</f>
        <v>Needs info – follow up</v>
      </c>
      <c r="O477" s="52" t="str">
        <f aca="false">'3. Raw Leads'!N477</f>
        <v>3–6 months</v>
      </c>
      <c r="P477" s="52" t="n">
        <f aca="false">IFERROR(VLOOKUP(F477,'10. Lookups'!$A$3:$B$9,2,FALSE()),5)</f>
        <v>15</v>
      </c>
      <c r="Q477" s="52" t="n">
        <f aca="false">IFERROR(VLOOKUP(D477,'10. Lookups'!$D$3:$E$12,2,FALSE()),3)</f>
        <v>7</v>
      </c>
      <c r="R477" s="52" t="n">
        <f aca="false">IFERROR(VLOOKUP(E477,'10. Lookups'!$G$3:$H$8,2,FALSE()),5)</f>
        <v>15</v>
      </c>
      <c r="S477" s="52" t="n">
        <f aca="false">IFERROR(VLOOKUP(H477,'10. Lookups'!$J$3:$K$6,2,FALSE()),1)+IF(I477&gt;=75,5,IF(I477&gt;=50,3,IF(I477&gt;=25,2,IF(I477&gt;0,1,0))))+MIN(4,J477*2)</f>
        <v>6</v>
      </c>
      <c r="T477" s="52" t="n">
        <f aca="false">IF(K477&lt;=1,5,IF(K477&lt;=3,4,IF(K477&lt;=7,2,IF(K477&lt;=14,1,0))))+IFERROR(VLOOKUP(L477,'10. Lookups'!$M$3:$N$6,2,FALSE()),1)</f>
        <v>6</v>
      </c>
      <c r="U477" s="52" t="n">
        <f aca="false">IFERROR(VLOOKUP(N477,'10. Lookups'!$P$3:$Q$11,2,FALSE()),3)</f>
        <v>7</v>
      </c>
      <c r="V477" s="52" t="n">
        <f aca="false">IFERROR(VLOOKUP(O477,'10. Lookups'!$S$3:$T$7,2,FALSE()),2)</f>
        <v>3</v>
      </c>
      <c r="W477" s="52" t="n">
        <f aca="false">MIN(100,P477+Q477+R477+S477+T477+U477+V477)</f>
        <v>59</v>
      </c>
      <c r="X477" s="58" t="n">
        <f aca="false">W477</f>
        <v>59</v>
      </c>
      <c r="Y477" s="52" t="str">
        <f aca="false">IF(X477&gt;=75,"Hot",IF(X477&gt;=50,"Warm","Cold"))</f>
        <v>Warm</v>
      </c>
      <c r="Z477" s="52" t="str">
        <f aca="false">IF(Y477="Hot","Call within 5 min · senior agent · site-visit slot",IF(Y477="Warm","Call within 24h · WhatsApp drip · price sheet","Retargeting audience · email nurture · skip dial"))</f>
        <v>Call within 24h · WhatsApp drip · price sheet</v>
      </c>
    </row>
    <row r="478" customFormat="false" ht="15" hidden="false" customHeight="true" outlineLevel="0" collapsed="false">
      <c r="A478" s="49" t="str">
        <f aca="false">'3. Raw Leads'!A478</f>
        <v>L0477</v>
      </c>
      <c r="B478" s="49" t="str">
        <f aca="false">'3. Raw Leads'!C478</f>
        <v>Mahmud Sarkar</v>
      </c>
      <c r="C478" s="49" t="str">
        <f aca="false">'3. Raw Leads'!D478</f>
        <v>01802455910</v>
      </c>
      <c r="D478" s="49" t="str">
        <f aca="false">'3. Raw Leads'!I478</f>
        <v>Aftab Nagar</v>
      </c>
      <c r="E478" s="49" t="str">
        <f aca="false">'3. Raw Leads'!J478</f>
        <v>Aftab Garden Residence</v>
      </c>
      <c r="F478" s="49" t="str">
        <f aca="false">'3. Raw Leads'!K478</f>
        <v>1.25Cr–1.5Cr</v>
      </c>
      <c r="G478" s="51" t="n">
        <f aca="false">'3. Raw Leads'!L478</f>
        <v>13750000</v>
      </c>
      <c r="H478" s="49" t="str">
        <f aca="false">'3. Raw Leads'!R478</f>
        <v>Most (≥75%)</v>
      </c>
      <c r="I478" s="55" t="n">
        <f aca="false">'3. Raw Leads'!S478</f>
        <v>95</v>
      </c>
      <c r="J478" s="49" t="n">
        <f aca="false">'3. Raw Leads'!T478</f>
        <v>2</v>
      </c>
      <c r="K478" s="49" t="n">
        <f aca="false">'3. Raw Leads'!U478</f>
        <v>5</v>
      </c>
      <c r="L478" s="49" t="str">
        <f aca="false">'3. Raw Leads'!V478</f>
        <v>No</v>
      </c>
      <c r="M478" s="49" t="n">
        <f aca="false">'3. Raw Leads'!W478</f>
        <v>1</v>
      </c>
      <c r="N478" s="49" t="str">
        <f aca="false">'3. Raw Leads'!X478</f>
        <v>Site visit confirmed</v>
      </c>
      <c r="O478" s="49" t="str">
        <f aca="false">'3. Raw Leads'!N478</f>
        <v>Just exploring</v>
      </c>
      <c r="P478" s="49" t="n">
        <f aca="false">IFERROR(VLOOKUP(F478,'10. Lookups'!$A$3:$B$9,2,FALSE()),5)</f>
        <v>23</v>
      </c>
      <c r="Q478" s="49" t="n">
        <f aca="false">IFERROR(VLOOKUP(D478,'10. Lookups'!$D$3:$E$12,2,FALSE()),3)</f>
        <v>15</v>
      </c>
      <c r="R478" s="49" t="n">
        <f aca="false">IFERROR(VLOOKUP(E478,'10. Lookups'!$G$3:$H$8,2,FALSE()),5)</f>
        <v>15</v>
      </c>
      <c r="S478" s="49" t="n">
        <f aca="false">IFERROR(VLOOKUP(H478,'10. Lookups'!$J$3:$K$6,2,FALSE()),1)+IF(I478&gt;=75,5,IF(I478&gt;=50,3,IF(I478&gt;=25,2,IF(I478&gt;0,1,0))))+MIN(4,J478*2)</f>
        <v>13</v>
      </c>
      <c r="T478" s="49" t="n">
        <f aca="false">IF(K478&lt;=1,5,IF(K478&lt;=3,4,IF(K478&lt;=7,2,IF(K478&lt;=14,1,0))))+IFERROR(VLOOKUP(L478,'10. Lookups'!$M$3:$N$6,2,FALSE()),1)</f>
        <v>3</v>
      </c>
      <c r="U478" s="49" t="n">
        <f aca="false">IFERROR(VLOOKUP(N478,'10. Lookups'!$P$3:$Q$11,2,FALSE()),3)</f>
        <v>15</v>
      </c>
      <c r="V478" s="49" t="n">
        <f aca="false">IFERROR(VLOOKUP(O478,'10. Lookups'!$S$3:$T$7,2,FALSE()),2)</f>
        <v>1</v>
      </c>
      <c r="W478" s="49" t="n">
        <f aca="false">MIN(100,P478+Q478+R478+S478+T478+U478+V478)</f>
        <v>85</v>
      </c>
      <c r="X478" s="56" t="n">
        <f aca="false">W478</f>
        <v>85</v>
      </c>
      <c r="Y478" s="49" t="str">
        <f aca="false">IF(X478&gt;=75,"Hot",IF(X478&gt;=50,"Warm","Cold"))</f>
        <v>Hot</v>
      </c>
      <c r="Z478" s="49" t="str">
        <f aca="false">IF(Y478="Hot","Call within 5 min · senior agent · site-visit slot",IF(Y478="Warm","Call within 24h · WhatsApp drip · price sheet","Retargeting audience · email nurture · skip dial"))</f>
        <v>Call within 5 min · senior agent · site-visit slot</v>
      </c>
    </row>
    <row r="479" customFormat="false" ht="15" hidden="false" customHeight="true" outlineLevel="0" collapsed="false">
      <c r="A479" s="52" t="str">
        <f aca="false">'3. Raw Leads'!A479</f>
        <v>L0478</v>
      </c>
      <c r="B479" s="52" t="str">
        <f aca="false">'3. Raw Leads'!C479</f>
        <v>Tarek Rahman</v>
      </c>
      <c r="C479" s="52" t="str">
        <f aca="false">'3. Raw Leads'!D479</f>
        <v>01417934065</v>
      </c>
      <c r="D479" s="52" t="str">
        <f aca="false">'3. Raw Leads'!I479</f>
        <v>Outside Dhaka</v>
      </c>
      <c r="E479" s="52" t="str">
        <f aca="false">'3. Raw Leads'!J479</f>
        <v>Generic / Not Sure</v>
      </c>
      <c r="F479" s="52" t="str">
        <f aca="false">'3. Raw Leads'!K479</f>
        <v>1Cr–1.25Cr</v>
      </c>
      <c r="G479" s="54" t="n">
        <f aca="false">'3. Raw Leads'!L479</f>
        <v>11249999</v>
      </c>
      <c r="H479" s="52" t="str">
        <f aca="false">'3. Raw Leads'!R479</f>
        <v>Most (≥75%)</v>
      </c>
      <c r="I479" s="57" t="n">
        <f aca="false">'3. Raw Leads'!S479</f>
        <v>95</v>
      </c>
      <c r="J479" s="52" t="n">
        <f aca="false">'3. Raw Leads'!T479</f>
        <v>0</v>
      </c>
      <c r="K479" s="52" t="n">
        <f aca="false">'3. Raw Leads'!U479</f>
        <v>0</v>
      </c>
      <c r="L479" s="52" t="str">
        <f aca="false">'3. Raw Leads'!V479</f>
        <v>No</v>
      </c>
      <c r="M479" s="52" t="n">
        <f aca="false">'3. Raw Leads'!W479</f>
        <v>1</v>
      </c>
      <c r="N479" s="52" t="str">
        <f aca="false">'3. Raw Leads'!X479</f>
        <v>Not picked up</v>
      </c>
      <c r="O479" s="52" t="str">
        <f aca="false">'3. Raw Leads'!N479</f>
        <v>3–6 months</v>
      </c>
      <c r="P479" s="52" t="n">
        <f aca="false">IFERROR(VLOOKUP(F479,'10. Lookups'!$A$3:$B$9,2,FALSE()),5)</f>
        <v>25</v>
      </c>
      <c r="Q479" s="52" t="n">
        <f aca="false">IFERROR(VLOOKUP(D479,'10. Lookups'!$D$3:$E$12,2,FALSE()),3)</f>
        <v>3</v>
      </c>
      <c r="R479" s="52" t="n">
        <f aca="false">IFERROR(VLOOKUP(E479,'10. Lookups'!$G$3:$H$8,2,FALSE()),5)</f>
        <v>5</v>
      </c>
      <c r="S479" s="52" t="n">
        <f aca="false">IFERROR(VLOOKUP(H479,'10. Lookups'!$J$3:$K$6,2,FALSE()),1)+IF(I479&gt;=75,5,IF(I479&gt;=50,3,IF(I479&gt;=25,2,IF(I479&gt;0,1,0))))+MIN(4,J479*2)</f>
        <v>9</v>
      </c>
      <c r="T479" s="52" t="n">
        <f aca="false">IF(K479&lt;=1,5,IF(K479&lt;=3,4,IF(K479&lt;=7,2,IF(K479&lt;=14,1,0))))+IFERROR(VLOOKUP(L479,'10. Lookups'!$M$3:$N$6,2,FALSE()),1)</f>
        <v>6</v>
      </c>
      <c r="U479" s="52" t="n">
        <f aca="false">IFERROR(VLOOKUP(N479,'10. Lookups'!$P$3:$Q$11,2,FALSE()),3)</f>
        <v>3</v>
      </c>
      <c r="V479" s="52" t="n">
        <f aca="false">IFERROR(VLOOKUP(O479,'10. Lookups'!$S$3:$T$7,2,FALSE()),2)</f>
        <v>3</v>
      </c>
      <c r="W479" s="52" t="n">
        <f aca="false">MIN(100,P479+Q479+R479+S479+T479+U479+V479)</f>
        <v>54</v>
      </c>
      <c r="X479" s="58" t="n">
        <f aca="false">W479</f>
        <v>54</v>
      </c>
      <c r="Y479" s="52" t="str">
        <f aca="false">IF(X479&gt;=75,"Hot",IF(X479&gt;=50,"Warm","Cold"))</f>
        <v>Warm</v>
      </c>
      <c r="Z479" s="52" t="str">
        <f aca="false">IF(Y479="Hot","Call within 5 min · senior agent · site-visit slot",IF(Y479="Warm","Call within 24h · WhatsApp drip · price sheet","Retargeting audience · email nurture · skip dial"))</f>
        <v>Call within 24h · WhatsApp drip · price sheet</v>
      </c>
    </row>
    <row r="480" customFormat="false" ht="15" hidden="false" customHeight="true" outlineLevel="0" collapsed="false">
      <c r="A480" s="49" t="str">
        <f aca="false">'3. Raw Leads'!A480</f>
        <v>L0479</v>
      </c>
      <c r="B480" s="49" t="str">
        <f aca="false">'3. Raw Leads'!C480</f>
        <v>Ayesha Mondol</v>
      </c>
      <c r="C480" s="49" t="str">
        <f aca="false">'3. Raw Leads'!D480</f>
        <v>01745593766</v>
      </c>
      <c r="D480" s="49" t="str">
        <f aca="false">'3. Raw Leads'!I480</f>
        <v>Aftab Nagar</v>
      </c>
      <c r="E480" s="49" t="str">
        <f aca="false">'3. Raw Leads'!J480</f>
        <v>Banasree Bay</v>
      </c>
      <c r="F480" s="49" t="str">
        <f aca="false">'3. Raw Leads'!K480</f>
        <v>1Cr–1.25Cr</v>
      </c>
      <c r="G480" s="51" t="n">
        <f aca="false">'3. Raw Leads'!L480</f>
        <v>11249999</v>
      </c>
      <c r="H480" s="49" t="str">
        <f aca="false">'3. Raw Leads'!R480</f>
        <v>Partial (50–75%)</v>
      </c>
      <c r="I480" s="55" t="n">
        <f aca="false">'3. Raw Leads'!S480</f>
        <v>0</v>
      </c>
      <c r="J480" s="49" t="n">
        <f aca="false">'3. Raw Leads'!T480</f>
        <v>0</v>
      </c>
      <c r="K480" s="49" t="n">
        <f aca="false">'3. Raw Leads'!U480</f>
        <v>7</v>
      </c>
      <c r="L480" s="49" t="str">
        <f aca="false">'3. Raw Leads'!V480</f>
        <v>Yes</v>
      </c>
      <c r="M480" s="49" t="n">
        <f aca="false">'3. Raw Leads'!W480</f>
        <v>5</v>
      </c>
      <c r="N480" s="49" t="str">
        <f aca="false">'3. Raw Leads'!X480</f>
        <v>Hot – callback scheduled</v>
      </c>
      <c r="O480" s="49" t="str">
        <f aca="false">'3. Raw Leads'!N480</f>
        <v>Just exploring</v>
      </c>
      <c r="P480" s="49" t="n">
        <f aca="false">IFERROR(VLOOKUP(F480,'10. Lookups'!$A$3:$B$9,2,FALSE()),5)</f>
        <v>25</v>
      </c>
      <c r="Q480" s="49" t="n">
        <f aca="false">IFERROR(VLOOKUP(D480,'10. Lookups'!$D$3:$E$12,2,FALSE()),3)</f>
        <v>15</v>
      </c>
      <c r="R480" s="49" t="n">
        <f aca="false">IFERROR(VLOOKUP(E480,'10. Lookups'!$G$3:$H$8,2,FALSE()),5)</f>
        <v>15</v>
      </c>
      <c r="S480" s="49" t="n">
        <f aca="false">IFERROR(VLOOKUP(H480,'10. Lookups'!$J$3:$K$6,2,FALSE()),1)+IF(I480&gt;=75,5,IF(I480&gt;=50,3,IF(I480&gt;=25,2,IF(I480&gt;0,1,0))))+MIN(4,J480*2)</f>
        <v>2</v>
      </c>
      <c r="T480" s="49" t="n">
        <f aca="false">IF(K480&lt;=1,5,IF(K480&lt;=3,4,IF(K480&lt;=7,2,IF(K480&lt;=14,1,0))))+IFERROR(VLOOKUP(L480,'10. Lookups'!$M$3:$N$6,2,FALSE()),1)</f>
        <v>7</v>
      </c>
      <c r="U480" s="49" t="n">
        <f aca="false">IFERROR(VLOOKUP(N480,'10. Lookups'!$P$3:$Q$11,2,FALSE()),3)</f>
        <v>13</v>
      </c>
      <c r="V480" s="49" t="n">
        <f aca="false">IFERROR(VLOOKUP(O480,'10. Lookups'!$S$3:$T$7,2,FALSE()),2)</f>
        <v>1</v>
      </c>
      <c r="W480" s="49" t="n">
        <f aca="false">MIN(100,P480+Q480+R480+S480+T480+U480+V480)</f>
        <v>78</v>
      </c>
      <c r="X480" s="56" t="n">
        <f aca="false">W480</f>
        <v>78</v>
      </c>
      <c r="Y480" s="49" t="str">
        <f aca="false">IF(X480&gt;=75,"Hot",IF(X480&gt;=50,"Warm","Cold"))</f>
        <v>Hot</v>
      </c>
      <c r="Z480" s="49" t="str">
        <f aca="false">IF(Y480="Hot","Call within 5 min · senior agent · site-visit slot",IF(Y480="Warm","Call within 24h · WhatsApp drip · price sheet","Retargeting audience · email nurture · skip dial"))</f>
        <v>Call within 5 min · senior agent · site-visit slot</v>
      </c>
    </row>
    <row r="481" customFormat="false" ht="15" hidden="false" customHeight="true" outlineLevel="0" collapsed="false">
      <c r="A481" s="52" t="str">
        <f aca="false">'3. Raw Leads'!A481</f>
        <v>L0480</v>
      </c>
      <c r="B481" s="52" t="str">
        <f aca="false">'3. Raw Leads'!C481</f>
        <v>Lubna Akond</v>
      </c>
      <c r="C481" s="52" t="str">
        <f aca="false">'3. Raw Leads'!D481</f>
        <v>01965920246</v>
      </c>
      <c r="D481" s="52" t="str">
        <f aca="false">'3. Raw Leads'!I481</f>
        <v>Aftab Nagar</v>
      </c>
      <c r="E481" s="52" t="str">
        <f aca="false">'3. Raw Leads'!J481</f>
        <v>Generic / Not Sure</v>
      </c>
      <c r="F481" s="52" t="str">
        <f aca="false">'3. Raw Leads'!K481</f>
        <v>1Cr–1.25Cr</v>
      </c>
      <c r="G481" s="54" t="n">
        <f aca="false">'3. Raw Leads'!L481</f>
        <v>11249999</v>
      </c>
      <c r="H481" s="52" t="str">
        <f aca="false">'3. Raw Leads'!R481</f>
        <v>Most (≥75%)</v>
      </c>
      <c r="I481" s="57" t="n">
        <f aca="false">'3. Raw Leads'!S481</f>
        <v>75</v>
      </c>
      <c r="J481" s="52" t="n">
        <f aca="false">'3. Raw Leads'!T481</f>
        <v>0</v>
      </c>
      <c r="K481" s="52" t="n">
        <f aca="false">'3. Raw Leads'!U481</f>
        <v>14</v>
      </c>
      <c r="L481" s="52" t="str">
        <f aca="false">'3. Raw Leads'!V481</f>
        <v>No</v>
      </c>
      <c r="M481" s="52" t="n">
        <f aca="false">'3. Raw Leads'!W481</f>
        <v>4</v>
      </c>
      <c r="N481" s="52" t="str">
        <f aca="false">'3. Raw Leads'!X481</f>
        <v>Needs info – follow up</v>
      </c>
      <c r="O481" s="52" t="str">
        <f aca="false">'3. Raw Leads'!N481</f>
        <v>3–6 months</v>
      </c>
      <c r="P481" s="52" t="n">
        <f aca="false">IFERROR(VLOOKUP(F481,'10. Lookups'!$A$3:$B$9,2,FALSE()),5)</f>
        <v>25</v>
      </c>
      <c r="Q481" s="52" t="n">
        <f aca="false">IFERROR(VLOOKUP(D481,'10. Lookups'!$D$3:$E$12,2,FALSE()),3)</f>
        <v>15</v>
      </c>
      <c r="R481" s="52" t="n">
        <f aca="false">IFERROR(VLOOKUP(E481,'10. Lookups'!$G$3:$H$8,2,FALSE()),5)</f>
        <v>5</v>
      </c>
      <c r="S481" s="52" t="n">
        <f aca="false">IFERROR(VLOOKUP(H481,'10. Lookups'!$J$3:$K$6,2,FALSE()),1)+IF(I481&gt;=75,5,IF(I481&gt;=50,3,IF(I481&gt;=25,2,IF(I481&gt;0,1,0))))+MIN(4,J481*2)</f>
        <v>9</v>
      </c>
      <c r="T481" s="52" t="n">
        <f aca="false">IF(K481&lt;=1,5,IF(K481&lt;=3,4,IF(K481&lt;=7,2,IF(K481&lt;=14,1,0))))+IFERROR(VLOOKUP(L481,'10. Lookups'!$M$3:$N$6,2,FALSE()),1)</f>
        <v>2</v>
      </c>
      <c r="U481" s="52" t="n">
        <f aca="false">IFERROR(VLOOKUP(N481,'10. Lookups'!$P$3:$Q$11,2,FALSE()),3)</f>
        <v>7</v>
      </c>
      <c r="V481" s="52" t="n">
        <f aca="false">IFERROR(VLOOKUP(O481,'10. Lookups'!$S$3:$T$7,2,FALSE()),2)</f>
        <v>3</v>
      </c>
      <c r="W481" s="52" t="n">
        <f aca="false">MIN(100,P481+Q481+R481+S481+T481+U481+V481)</f>
        <v>66</v>
      </c>
      <c r="X481" s="58" t="n">
        <f aca="false">W481</f>
        <v>66</v>
      </c>
      <c r="Y481" s="52" t="str">
        <f aca="false">IF(X481&gt;=75,"Hot",IF(X481&gt;=50,"Warm","Cold"))</f>
        <v>Warm</v>
      </c>
      <c r="Z481" s="52" t="str">
        <f aca="false">IF(Y481="Hot","Call within 5 min · senior agent · site-visit slot",IF(Y481="Warm","Call within 24h · WhatsApp drip · price sheet","Retargeting audience · email nurture · skip dial"))</f>
        <v>Call within 24h · WhatsApp drip · price sheet</v>
      </c>
    </row>
    <row r="482" customFormat="false" ht="15" hidden="false" customHeight="true" outlineLevel="0" collapsed="false">
      <c r="A482" s="49" t="str">
        <f aca="false">'3. Raw Leads'!A482</f>
        <v>L0481</v>
      </c>
      <c r="B482" s="49" t="str">
        <f aca="false">'3. Raw Leads'!C482</f>
        <v>Imran Islam</v>
      </c>
      <c r="C482" s="49" t="str">
        <f aca="false">'3. Raw Leads'!D482</f>
        <v>01684868999</v>
      </c>
      <c r="D482" s="49" t="str">
        <f aca="false">'3. Raw Leads'!I482</f>
        <v>Aftab Nagar</v>
      </c>
      <c r="E482" s="49" t="str">
        <f aca="false">'3. Raw Leads'!J482</f>
        <v>Generic / Not Sure</v>
      </c>
      <c r="F482" s="49" t="str">
        <f aca="false">'3. Raw Leads'!K482</f>
        <v>1Cr–1.25Cr</v>
      </c>
      <c r="G482" s="51" t="n">
        <f aca="false">'3. Raw Leads'!L482</f>
        <v>11249999</v>
      </c>
      <c r="H482" s="49" t="str">
        <f aca="false">'3. Raw Leads'!R482</f>
        <v>Most (≥75%)</v>
      </c>
      <c r="I482" s="55" t="n">
        <f aca="false">'3. Raw Leads'!S482</f>
        <v>0</v>
      </c>
      <c r="J482" s="49" t="n">
        <f aca="false">'3. Raw Leads'!T482</f>
        <v>0</v>
      </c>
      <c r="K482" s="49" t="n">
        <f aca="false">'3. Raw Leads'!U482</f>
        <v>5</v>
      </c>
      <c r="L482" s="49" t="str">
        <f aca="false">'3. Raw Leads'!V482</f>
        <v>No</v>
      </c>
      <c r="M482" s="49" t="n">
        <f aca="false">'3. Raw Leads'!W482</f>
        <v>1</v>
      </c>
      <c r="N482" s="49" t="str">
        <f aca="false">'3. Raw Leads'!X482</f>
        <v>Needs info – follow up</v>
      </c>
      <c r="O482" s="49" t="str">
        <f aca="false">'3. Raw Leads'!N482</f>
        <v>3–6 months</v>
      </c>
      <c r="P482" s="49" t="n">
        <f aca="false">IFERROR(VLOOKUP(F482,'10. Lookups'!$A$3:$B$9,2,FALSE()),5)</f>
        <v>25</v>
      </c>
      <c r="Q482" s="49" t="n">
        <f aca="false">IFERROR(VLOOKUP(D482,'10. Lookups'!$D$3:$E$12,2,FALSE()),3)</f>
        <v>15</v>
      </c>
      <c r="R482" s="49" t="n">
        <f aca="false">IFERROR(VLOOKUP(E482,'10. Lookups'!$G$3:$H$8,2,FALSE()),5)</f>
        <v>5</v>
      </c>
      <c r="S482" s="49" t="n">
        <f aca="false">IFERROR(VLOOKUP(H482,'10. Lookups'!$J$3:$K$6,2,FALSE()),1)+IF(I482&gt;=75,5,IF(I482&gt;=50,3,IF(I482&gt;=25,2,IF(I482&gt;0,1,0))))+MIN(4,J482*2)</f>
        <v>4</v>
      </c>
      <c r="T482" s="49" t="n">
        <f aca="false">IF(K482&lt;=1,5,IF(K482&lt;=3,4,IF(K482&lt;=7,2,IF(K482&lt;=14,1,0))))+IFERROR(VLOOKUP(L482,'10. Lookups'!$M$3:$N$6,2,FALSE()),1)</f>
        <v>3</v>
      </c>
      <c r="U482" s="49" t="n">
        <f aca="false">IFERROR(VLOOKUP(N482,'10. Lookups'!$P$3:$Q$11,2,FALSE()),3)</f>
        <v>7</v>
      </c>
      <c r="V482" s="49" t="n">
        <f aca="false">IFERROR(VLOOKUP(O482,'10. Lookups'!$S$3:$T$7,2,FALSE()),2)</f>
        <v>3</v>
      </c>
      <c r="W482" s="49" t="n">
        <f aca="false">MIN(100,P482+Q482+R482+S482+T482+U482+V482)</f>
        <v>62</v>
      </c>
      <c r="X482" s="56" t="n">
        <f aca="false">W482</f>
        <v>62</v>
      </c>
      <c r="Y482" s="49" t="str">
        <f aca="false">IF(X482&gt;=75,"Hot",IF(X482&gt;=50,"Warm","Cold"))</f>
        <v>Warm</v>
      </c>
      <c r="Z482" s="49" t="str">
        <f aca="false">IF(Y482="Hot","Call within 5 min · senior agent · site-visit slot",IF(Y482="Warm","Call within 24h · WhatsApp drip · price sheet","Retargeting audience · email nurture · skip dial"))</f>
        <v>Call within 24h · WhatsApp drip · price sheet</v>
      </c>
    </row>
    <row r="483" customFormat="false" ht="15" hidden="false" customHeight="true" outlineLevel="0" collapsed="false">
      <c r="A483" s="52" t="str">
        <f aca="false">'3. Raw Leads'!A483</f>
        <v>L0482</v>
      </c>
      <c r="B483" s="52" t="str">
        <f aca="false">'3. Raw Leads'!C483</f>
        <v>Imran Talukder</v>
      </c>
      <c r="C483" s="52" t="str">
        <f aca="false">'3. Raw Leads'!D483</f>
        <v>01344039464</v>
      </c>
      <c r="D483" s="52" t="str">
        <f aca="false">'3. Raw Leads'!I483</f>
        <v>Outside Dhaka</v>
      </c>
      <c r="E483" s="52" t="str">
        <f aca="false">'3. Raw Leads'!J483</f>
        <v>Aftab Garden Residence</v>
      </c>
      <c r="F483" s="52" t="str">
        <f aca="false">'3. Raw Leads'!K483</f>
        <v>80L–1Cr</v>
      </c>
      <c r="G483" s="54" t="n">
        <f aca="false">'3. Raw Leads'!L483</f>
        <v>8999999</v>
      </c>
      <c r="H483" s="52" t="str">
        <f aca="false">'3. Raw Leads'!R483</f>
        <v>Partial (50–75%)</v>
      </c>
      <c r="I483" s="57" t="n">
        <f aca="false">'3. Raw Leads'!S483</f>
        <v>25</v>
      </c>
      <c r="J483" s="52" t="n">
        <f aca="false">'3. Raw Leads'!T483</f>
        <v>0</v>
      </c>
      <c r="K483" s="52" t="n">
        <f aca="false">'3. Raw Leads'!U483</f>
        <v>7</v>
      </c>
      <c r="L483" s="52" t="str">
        <f aca="false">'3. Raw Leads'!V483</f>
        <v>No</v>
      </c>
      <c r="M483" s="52" t="n">
        <f aca="false">'3. Raw Leads'!W483</f>
        <v>4</v>
      </c>
      <c r="N483" s="52" t="str">
        <f aca="false">'3. Raw Leads'!X483</f>
        <v>Not interested</v>
      </c>
      <c r="O483" s="52" t="str">
        <f aca="false">'3. Raw Leads'!N483</f>
        <v>3–6 months</v>
      </c>
      <c r="P483" s="52" t="n">
        <f aca="false">IFERROR(VLOOKUP(F483,'10. Lookups'!$A$3:$B$9,2,FALSE()),5)</f>
        <v>22</v>
      </c>
      <c r="Q483" s="52" t="n">
        <f aca="false">IFERROR(VLOOKUP(D483,'10. Lookups'!$D$3:$E$12,2,FALSE()),3)</f>
        <v>3</v>
      </c>
      <c r="R483" s="52" t="n">
        <f aca="false">IFERROR(VLOOKUP(E483,'10. Lookups'!$G$3:$H$8,2,FALSE()),5)</f>
        <v>15</v>
      </c>
      <c r="S483" s="52" t="n">
        <f aca="false">IFERROR(VLOOKUP(H483,'10. Lookups'!$J$3:$K$6,2,FALSE()),1)+IF(I483&gt;=75,5,IF(I483&gt;=50,3,IF(I483&gt;=25,2,IF(I483&gt;0,1,0))))+MIN(4,J483*2)</f>
        <v>4</v>
      </c>
      <c r="T483" s="52" t="n">
        <f aca="false">IF(K483&lt;=1,5,IF(K483&lt;=3,4,IF(K483&lt;=7,2,IF(K483&lt;=14,1,0))))+IFERROR(VLOOKUP(L483,'10. Lookups'!$M$3:$N$6,2,FALSE()),1)</f>
        <v>3</v>
      </c>
      <c r="U483" s="52" t="n">
        <f aca="false">IFERROR(VLOOKUP(N483,'10. Lookups'!$P$3:$Q$11,2,FALSE()),3)</f>
        <v>1</v>
      </c>
      <c r="V483" s="52" t="n">
        <f aca="false">IFERROR(VLOOKUP(O483,'10. Lookups'!$S$3:$T$7,2,FALSE()),2)</f>
        <v>3</v>
      </c>
      <c r="W483" s="52" t="n">
        <f aca="false">MIN(100,P483+Q483+R483+S483+T483+U483+V483)</f>
        <v>51</v>
      </c>
      <c r="X483" s="58" t="n">
        <f aca="false">W483</f>
        <v>51</v>
      </c>
      <c r="Y483" s="52" t="str">
        <f aca="false">IF(X483&gt;=75,"Hot",IF(X483&gt;=50,"Warm","Cold"))</f>
        <v>Warm</v>
      </c>
      <c r="Z483" s="52" t="str">
        <f aca="false">IF(Y483="Hot","Call within 5 min · senior agent · site-visit slot",IF(Y483="Warm","Call within 24h · WhatsApp drip · price sheet","Retargeting audience · email nurture · skip dial"))</f>
        <v>Call within 24h · WhatsApp drip · price sheet</v>
      </c>
    </row>
    <row r="484" customFormat="false" ht="15" hidden="false" customHeight="true" outlineLevel="0" collapsed="false">
      <c r="A484" s="49" t="str">
        <f aca="false">'3. Raw Leads'!A484</f>
        <v>L0483</v>
      </c>
      <c r="B484" s="49" t="str">
        <f aca="false">'3. Raw Leads'!C484</f>
        <v>Mizan Talukder</v>
      </c>
      <c r="C484" s="49" t="str">
        <f aca="false">'3. Raw Leads'!D484</f>
        <v>01584136852</v>
      </c>
      <c r="D484" s="49" t="str">
        <f aca="false">'3. Raw Leads'!I484</f>
        <v>Aftab Nagar</v>
      </c>
      <c r="E484" s="49" t="str">
        <f aca="false">'3. Raw Leads'!J484</f>
        <v>Skyline Heights – Bashundhara</v>
      </c>
      <c r="F484" s="49" t="str">
        <f aca="false">'3. Raw Leads'!K484</f>
        <v>Under 60L</v>
      </c>
      <c r="G484" s="51" t="n">
        <f aca="false">'3. Raw Leads'!L484</f>
        <v>4499999</v>
      </c>
      <c r="H484" s="49" t="str">
        <f aca="false">'3. Raw Leads'!R484</f>
        <v>Partial (50–75%)</v>
      </c>
      <c r="I484" s="55" t="n">
        <f aca="false">'3. Raw Leads'!S484</f>
        <v>75</v>
      </c>
      <c r="J484" s="49" t="n">
        <f aca="false">'3. Raw Leads'!T484</f>
        <v>1</v>
      </c>
      <c r="K484" s="49" t="n">
        <f aca="false">'3. Raw Leads'!U484</f>
        <v>5</v>
      </c>
      <c r="L484" s="49" t="str">
        <f aca="false">'3. Raw Leads'!V484</f>
        <v>No</v>
      </c>
      <c r="M484" s="49" t="n">
        <f aca="false">'3. Raw Leads'!W484</f>
        <v>2</v>
      </c>
      <c r="N484" s="49" t="str">
        <f aca="false">'3. Raw Leads'!X484</f>
        <v>Not picked up</v>
      </c>
      <c r="O484" s="49" t="str">
        <f aca="false">'3. Raw Leads'!N484</f>
        <v>6–12 months</v>
      </c>
      <c r="P484" s="49" t="n">
        <f aca="false">IFERROR(VLOOKUP(F484,'10. Lookups'!$A$3:$B$9,2,FALSE()),5)</f>
        <v>8</v>
      </c>
      <c r="Q484" s="49" t="n">
        <f aca="false">IFERROR(VLOOKUP(D484,'10. Lookups'!$D$3:$E$12,2,FALSE()),3)</f>
        <v>15</v>
      </c>
      <c r="R484" s="49" t="n">
        <f aca="false">IFERROR(VLOOKUP(E484,'10. Lookups'!$G$3:$H$8,2,FALSE()),5)</f>
        <v>15</v>
      </c>
      <c r="S484" s="49" t="n">
        <f aca="false">IFERROR(VLOOKUP(H484,'10. Lookups'!$J$3:$K$6,2,FALSE()),1)+IF(I484&gt;=75,5,IF(I484&gt;=50,3,IF(I484&gt;=25,2,IF(I484&gt;0,1,0))))+MIN(4,J484*2)</f>
        <v>9</v>
      </c>
      <c r="T484" s="49" t="n">
        <f aca="false">IF(K484&lt;=1,5,IF(K484&lt;=3,4,IF(K484&lt;=7,2,IF(K484&lt;=14,1,0))))+IFERROR(VLOOKUP(L484,'10. Lookups'!$M$3:$N$6,2,FALSE()),1)</f>
        <v>3</v>
      </c>
      <c r="U484" s="49" t="n">
        <f aca="false">IFERROR(VLOOKUP(N484,'10. Lookups'!$P$3:$Q$11,2,FALSE()),3)</f>
        <v>3</v>
      </c>
      <c r="V484" s="49" t="n">
        <f aca="false">IFERROR(VLOOKUP(O484,'10. Lookups'!$S$3:$T$7,2,FALSE()),2)</f>
        <v>2</v>
      </c>
      <c r="W484" s="49" t="n">
        <f aca="false">MIN(100,P484+Q484+R484+S484+T484+U484+V484)</f>
        <v>55</v>
      </c>
      <c r="X484" s="56" t="n">
        <f aca="false">W484</f>
        <v>55</v>
      </c>
      <c r="Y484" s="49" t="str">
        <f aca="false">IF(X484&gt;=75,"Hot",IF(X484&gt;=50,"Warm","Cold"))</f>
        <v>Warm</v>
      </c>
      <c r="Z484" s="49" t="str">
        <f aca="false">IF(Y484="Hot","Call within 5 min · senior agent · site-visit slot",IF(Y484="Warm","Call within 24h · WhatsApp drip · price sheet","Retargeting audience · email nurture · skip dial"))</f>
        <v>Call within 24h · WhatsApp drip · price sheet</v>
      </c>
    </row>
    <row r="485" customFormat="false" ht="15" hidden="false" customHeight="true" outlineLevel="0" collapsed="false">
      <c r="A485" s="52" t="str">
        <f aca="false">'3. Raw Leads'!A485</f>
        <v>L0484</v>
      </c>
      <c r="B485" s="52" t="str">
        <f aca="false">'3. Raw Leads'!C485</f>
        <v>Tanvir Bhuiyan</v>
      </c>
      <c r="C485" s="52" t="str">
        <f aca="false">'3. Raw Leads'!D485</f>
        <v>01721031421</v>
      </c>
      <c r="D485" s="52" t="str">
        <f aca="false">'3. Raw Leads'!I485</f>
        <v>Banasree</v>
      </c>
      <c r="E485" s="52" t="str">
        <f aca="false">'3. Raw Leads'!J485</f>
        <v>Skyline Heights – Bashundhara</v>
      </c>
      <c r="F485" s="52" t="str">
        <f aca="false">'3. Raw Leads'!K485</f>
        <v>Above 1.5Cr</v>
      </c>
      <c r="G485" s="54" t="n">
        <f aca="false">'3. Raw Leads'!L485</f>
        <v>20000000</v>
      </c>
      <c r="H485" s="52" t="str">
        <f aca="false">'3. Raw Leads'!R485</f>
        <v>Full (all fields)</v>
      </c>
      <c r="I485" s="57" t="n">
        <f aca="false">'3. Raw Leads'!S485</f>
        <v>0</v>
      </c>
      <c r="J485" s="52" t="n">
        <f aca="false">'3. Raw Leads'!T485</f>
        <v>0</v>
      </c>
      <c r="K485" s="52" t="n">
        <f aca="false">'3. Raw Leads'!U485</f>
        <v>14</v>
      </c>
      <c r="L485" s="52" t="str">
        <f aca="false">'3. Raw Leads'!V485</f>
        <v>Read no reply</v>
      </c>
      <c r="M485" s="52" t="n">
        <f aca="false">'3. Raw Leads'!W485</f>
        <v>2</v>
      </c>
      <c r="N485" s="52" t="str">
        <f aca="false">'3. Raw Leads'!X485</f>
        <v>Not picked up</v>
      </c>
      <c r="O485" s="52" t="str">
        <f aca="false">'3. Raw Leads'!N485</f>
        <v>1–3 months</v>
      </c>
      <c r="P485" s="52" t="n">
        <f aca="false">IFERROR(VLOOKUP(F485,'10. Lookups'!$A$3:$B$9,2,FALSE()),5)</f>
        <v>15</v>
      </c>
      <c r="Q485" s="52" t="n">
        <f aca="false">IFERROR(VLOOKUP(D485,'10. Lookups'!$D$3:$E$12,2,FALSE()),3)</f>
        <v>15</v>
      </c>
      <c r="R485" s="52" t="n">
        <f aca="false">IFERROR(VLOOKUP(E485,'10. Lookups'!$G$3:$H$8,2,FALSE()),5)</f>
        <v>15</v>
      </c>
      <c r="S485" s="52" t="n">
        <f aca="false">IFERROR(VLOOKUP(H485,'10. Lookups'!$J$3:$K$6,2,FALSE()),1)+IF(I485&gt;=75,5,IF(I485&gt;=50,3,IF(I485&gt;=25,2,IF(I485&gt;0,1,0))))+MIN(4,J485*2)</f>
        <v>6</v>
      </c>
      <c r="T485" s="52" t="n">
        <f aca="false">IF(K485&lt;=1,5,IF(K485&lt;=3,4,IF(K485&lt;=7,2,IF(K485&lt;=14,1,0))))+IFERROR(VLOOKUP(L485,'10. Lookups'!$M$3:$N$6,2,FALSE()),1)</f>
        <v>4</v>
      </c>
      <c r="U485" s="52" t="n">
        <f aca="false">IFERROR(VLOOKUP(N485,'10. Lookups'!$P$3:$Q$11,2,FALSE()),3)</f>
        <v>3</v>
      </c>
      <c r="V485" s="52" t="n">
        <f aca="false">IFERROR(VLOOKUP(O485,'10. Lookups'!$S$3:$T$7,2,FALSE()),2)</f>
        <v>4</v>
      </c>
      <c r="W485" s="52" t="n">
        <f aca="false">MIN(100,P485+Q485+R485+S485+T485+U485+V485)</f>
        <v>62</v>
      </c>
      <c r="X485" s="58" t="n">
        <f aca="false">W485</f>
        <v>62</v>
      </c>
      <c r="Y485" s="52" t="str">
        <f aca="false">IF(X485&gt;=75,"Hot",IF(X485&gt;=50,"Warm","Cold"))</f>
        <v>Warm</v>
      </c>
      <c r="Z485" s="52" t="str">
        <f aca="false">IF(Y485="Hot","Call within 5 min · senior agent · site-visit slot",IF(Y485="Warm","Call within 24h · WhatsApp drip · price sheet","Retargeting audience · email nurture · skip dial"))</f>
        <v>Call within 24h · WhatsApp drip · price sheet</v>
      </c>
    </row>
    <row r="486" customFormat="false" ht="15" hidden="false" customHeight="true" outlineLevel="0" collapsed="false">
      <c r="A486" s="49" t="str">
        <f aca="false">'3. Raw Leads'!A486</f>
        <v>L0485</v>
      </c>
      <c r="B486" s="49" t="str">
        <f aca="false">'3. Raw Leads'!C486</f>
        <v>Rumman Sheikh</v>
      </c>
      <c r="C486" s="49" t="str">
        <f aca="false">'3. Raw Leads'!D486</f>
        <v>01888375056</v>
      </c>
      <c r="D486" s="49" t="str">
        <f aca="false">'3. Raw Leads'!I486</f>
        <v>Uttara</v>
      </c>
      <c r="E486" s="49" t="str">
        <f aca="false">'3. Raw Leads'!J486</f>
        <v>Uttara Greenview</v>
      </c>
      <c r="F486" s="49" t="str">
        <f aca="false">'3. Raw Leads'!K486</f>
        <v>60L–80L</v>
      </c>
      <c r="G486" s="51" t="n">
        <f aca="false">'3. Raw Leads'!L486</f>
        <v>6999999</v>
      </c>
      <c r="H486" s="49" t="str">
        <f aca="false">'3. Raw Leads'!R486</f>
        <v>Partial (50–75%)</v>
      </c>
      <c r="I486" s="55" t="n">
        <f aca="false">'3. Raw Leads'!S486</f>
        <v>95</v>
      </c>
      <c r="J486" s="49" t="n">
        <f aca="false">'3. Raw Leads'!T486</f>
        <v>1</v>
      </c>
      <c r="K486" s="49" t="n">
        <f aca="false">'3. Raw Leads'!U486</f>
        <v>14</v>
      </c>
      <c r="L486" s="49" t="str">
        <f aca="false">'3. Raw Leads'!V486</f>
        <v>No</v>
      </c>
      <c r="M486" s="49" t="n">
        <f aca="false">'3. Raw Leads'!W486</f>
        <v>5</v>
      </c>
      <c r="N486" s="49" t="str">
        <f aca="false">'3. Raw Leads'!X486</f>
        <v>Interested – evaluating</v>
      </c>
      <c r="O486" s="49" t="str">
        <f aca="false">'3. Raw Leads'!N486</f>
        <v>Just exploring</v>
      </c>
      <c r="P486" s="49" t="n">
        <f aca="false">IFERROR(VLOOKUP(F486,'10. Lookups'!$A$3:$B$9,2,FALSE()),5)</f>
        <v>18</v>
      </c>
      <c r="Q486" s="49" t="n">
        <f aca="false">IFERROR(VLOOKUP(D486,'10. Lookups'!$D$3:$E$12,2,FALSE()),3)</f>
        <v>15</v>
      </c>
      <c r="R486" s="49" t="n">
        <f aca="false">IFERROR(VLOOKUP(E486,'10. Lookups'!$G$3:$H$8,2,FALSE()),5)</f>
        <v>15</v>
      </c>
      <c r="S486" s="49" t="n">
        <f aca="false">IFERROR(VLOOKUP(H486,'10. Lookups'!$J$3:$K$6,2,FALSE()),1)+IF(I486&gt;=75,5,IF(I486&gt;=50,3,IF(I486&gt;=25,2,IF(I486&gt;0,1,0))))+MIN(4,J486*2)</f>
        <v>9</v>
      </c>
      <c r="T486" s="49" t="n">
        <f aca="false">IF(K486&lt;=1,5,IF(K486&lt;=3,4,IF(K486&lt;=7,2,IF(K486&lt;=14,1,0))))+IFERROR(VLOOKUP(L486,'10. Lookups'!$M$3:$N$6,2,FALSE()),1)</f>
        <v>2</v>
      </c>
      <c r="U486" s="49" t="n">
        <f aca="false">IFERROR(VLOOKUP(N486,'10. Lookups'!$P$3:$Q$11,2,FALSE()),3)</f>
        <v>10</v>
      </c>
      <c r="V486" s="49" t="n">
        <f aca="false">IFERROR(VLOOKUP(O486,'10. Lookups'!$S$3:$T$7,2,FALSE()),2)</f>
        <v>1</v>
      </c>
      <c r="W486" s="49" t="n">
        <f aca="false">MIN(100,P486+Q486+R486+S486+T486+U486+V486)</f>
        <v>70</v>
      </c>
      <c r="X486" s="56" t="n">
        <f aca="false">W486</f>
        <v>70</v>
      </c>
      <c r="Y486" s="49" t="str">
        <f aca="false">IF(X486&gt;=75,"Hot",IF(X486&gt;=50,"Warm","Cold"))</f>
        <v>Warm</v>
      </c>
      <c r="Z486" s="49" t="str">
        <f aca="false">IF(Y486="Hot","Call within 5 min · senior agent · site-visit slot",IF(Y486="Warm","Call within 24h · WhatsApp drip · price sheet","Retargeting audience · email nurture · skip dial"))</f>
        <v>Call within 24h · WhatsApp drip · price sheet</v>
      </c>
    </row>
    <row r="487" customFormat="false" ht="15" hidden="false" customHeight="true" outlineLevel="0" collapsed="false">
      <c r="A487" s="52" t="str">
        <f aca="false">'3. Raw Leads'!A487</f>
        <v>L0486</v>
      </c>
      <c r="B487" s="52" t="str">
        <f aca="false">'3. Raw Leads'!C487</f>
        <v>Asif Hasan</v>
      </c>
      <c r="C487" s="52" t="str">
        <f aca="false">'3. Raw Leads'!D487</f>
        <v>01905560571</v>
      </c>
      <c r="D487" s="52" t="str">
        <f aca="false">'3. Raw Leads'!I487</f>
        <v>Bashundhara R/A</v>
      </c>
      <c r="E487" s="52" t="str">
        <f aca="false">'3. Raw Leads'!J487</f>
        <v>Mirpur DOHS Premier</v>
      </c>
      <c r="F487" s="52" t="str">
        <f aca="false">'3. Raw Leads'!K487</f>
        <v>1Cr–1.25Cr</v>
      </c>
      <c r="G487" s="54" t="n">
        <f aca="false">'3. Raw Leads'!L487</f>
        <v>11249999</v>
      </c>
      <c r="H487" s="52" t="str">
        <f aca="false">'3. Raw Leads'!R487</f>
        <v>Most (≥75%)</v>
      </c>
      <c r="I487" s="57" t="n">
        <f aca="false">'3. Raw Leads'!S487</f>
        <v>25</v>
      </c>
      <c r="J487" s="52" t="n">
        <f aca="false">'3. Raw Leads'!T487</f>
        <v>0</v>
      </c>
      <c r="K487" s="52" t="n">
        <f aca="false">'3. Raw Leads'!U487</f>
        <v>1</v>
      </c>
      <c r="L487" s="52" t="str">
        <f aca="false">'3. Raw Leads'!V487</f>
        <v>No</v>
      </c>
      <c r="M487" s="52" t="n">
        <f aca="false">'3. Raw Leads'!W487</f>
        <v>1</v>
      </c>
      <c r="N487" s="52" t="str">
        <f aca="false">'3. Raw Leads'!X487</f>
        <v>Interested – evaluating</v>
      </c>
      <c r="O487" s="52" t="str">
        <f aca="false">'3. Raw Leads'!N487</f>
        <v>Just exploring</v>
      </c>
      <c r="P487" s="52" t="n">
        <f aca="false">IFERROR(VLOOKUP(F487,'10. Lookups'!$A$3:$B$9,2,FALSE()),5)</f>
        <v>25</v>
      </c>
      <c r="Q487" s="52" t="n">
        <f aca="false">IFERROR(VLOOKUP(D487,'10. Lookups'!$D$3:$E$12,2,FALSE()),3)</f>
        <v>15</v>
      </c>
      <c r="R487" s="52" t="n">
        <f aca="false">IFERROR(VLOOKUP(E487,'10. Lookups'!$G$3:$H$8,2,FALSE()),5)</f>
        <v>15</v>
      </c>
      <c r="S487" s="52" t="n">
        <f aca="false">IFERROR(VLOOKUP(H487,'10. Lookups'!$J$3:$K$6,2,FALSE()),1)+IF(I487&gt;=75,5,IF(I487&gt;=50,3,IF(I487&gt;=25,2,IF(I487&gt;0,1,0))))+MIN(4,J487*2)</f>
        <v>6</v>
      </c>
      <c r="T487" s="52" t="n">
        <f aca="false">IF(K487&lt;=1,5,IF(K487&lt;=3,4,IF(K487&lt;=7,2,IF(K487&lt;=14,1,0))))+IFERROR(VLOOKUP(L487,'10. Lookups'!$M$3:$N$6,2,FALSE()),1)</f>
        <v>6</v>
      </c>
      <c r="U487" s="52" t="n">
        <f aca="false">IFERROR(VLOOKUP(N487,'10. Lookups'!$P$3:$Q$11,2,FALSE()),3)</f>
        <v>10</v>
      </c>
      <c r="V487" s="52" t="n">
        <f aca="false">IFERROR(VLOOKUP(O487,'10. Lookups'!$S$3:$T$7,2,FALSE()),2)</f>
        <v>1</v>
      </c>
      <c r="W487" s="52" t="n">
        <f aca="false">MIN(100,P487+Q487+R487+S487+T487+U487+V487)</f>
        <v>78</v>
      </c>
      <c r="X487" s="58" t="n">
        <f aca="false">W487</f>
        <v>78</v>
      </c>
      <c r="Y487" s="52" t="str">
        <f aca="false">IF(X487&gt;=75,"Hot",IF(X487&gt;=50,"Warm","Cold"))</f>
        <v>Hot</v>
      </c>
      <c r="Z487" s="52" t="str">
        <f aca="false">IF(Y487="Hot","Call within 5 min · senior agent · site-visit slot",IF(Y487="Warm","Call within 24h · WhatsApp drip · price sheet","Retargeting audience · email nurture · skip dial"))</f>
        <v>Call within 5 min · senior agent · site-visit slot</v>
      </c>
    </row>
    <row r="488" customFormat="false" ht="15" hidden="false" customHeight="true" outlineLevel="0" collapsed="false">
      <c r="A488" s="49" t="str">
        <f aca="false">'3. Raw Leads'!A488</f>
        <v>L0487</v>
      </c>
      <c r="B488" s="49" t="str">
        <f aca="false">'3. Raw Leads'!C488</f>
        <v>Rumman Khan</v>
      </c>
      <c r="C488" s="49" t="str">
        <f aca="false">'3. Raw Leads'!D488</f>
        <v>01962456185</v>
      </c>
      <c r="D488" s="49" t="str">
        <f aca="false">'3. Raw Leads'!I488</f>
        <v>Uttara</v>
      </c>
      <c r="E488" s="49" t="str">
        <f aca="false">'3. Raw Leads'!J488</f>
        <v>Uttara Greenview</v>
      </c>
      <c r="F488" s="49" t="str">
        <f aca="false">'3. Raw Leads'!K488</f>
        <v>80L–1Cr</v>
      </c>
      <c r="G488" s="51" t="n">
        <f aca="false">'3. Raw Leads'!L488</f>
        <v>8999999</v>
      </c>
      <c r="H488" s="49" t="str">
        <f aca="false">'3. Raw Leads'!R488</f>
        <v>Most (≥75%)</v>
      </c>
      <c r="I488" s="55" t="n">
        <f aca="false">'3. Raw Leads'!S488</f>
        <v>25</v>
      </c>
      <c r="J488" s="49" t="n">
        <f aca="false">'3. Raw Leads'!T488</f>
        <v>0</v>
      </c>
      <c r="K488" s="49" t="n">
        <f aca="false">'3. Raw Leads'!U488</f>
        <v>0</v>
      </c>
      <c r="L488" s="49" t="str">
        <f aca="false">'3. Raw Leads'!V488</f>
        <v>N/A</v>
      </c>
      <c r="M488" s="49" t="n">
        <f aca="false">'3. Raw Leads'!W488</f>
        <v>3</v>
      </c>
      <c r="N488" s="49" t="str">
        <f aca="false">'3. Raw Leads'!X488</f>
        <v>Already purchased elsewhere</v>
      </c>
      <c r="O488" s="49" t="str">
        <f aca="false">'3. Raw Leads'!N488</f>
        <v>1–3 months</v>
      </c>
      <c r="P488" s="49" t="n">
        <f aca="false">IFERROR(VLOOKUP(F488,'10. Lookups'!$A$3:$B$9,2,FALSE()),5)</f>
        <v>22</v>
      </c>
      <c r="Q488" s="49" t="n">
        <f aca="false">IFERROR(VLOOKUP(D488,'10. Lookups'!$D$3:$E$12,2,FALSE()),3)</f>
        <v>15</v>
      </c>
      <c r="R488" s="49" t="n">
        <f aca="false">IFERROR(VLOOKUP(E488,'10. Lookups'!$G$3:$H$8,2,FALSE()),5)</f>
        <v>15</v>
      </c>
      <c r="S488" s="49" t="n">
        <f aca="false">IFERROR(VLOOKUP(H488,'10. Lookups'!$J$3:$K$6,2,FALSE()),1)+IF(I488&gt;=75,5,IF(I488&gt;=50,3,IF(I488&gt;=25,2,IF(I488&gt;0,1,0))))+MIN(4,J488*2)</f>
        <v>6</v>
      </c>
      <c r="T488" s="49" t="n">
        <f aca="false">IF(K488&lt;=1,5,IF(K488&lt;=3,4,IF(K488&lt;=7,2,IF(K488&lt;=14,1,0))))+IFERROR(VLOOKUP(L488,'10. Lookups'!$M$3:$N$6,2,FALSE()),1)</f>
        <v>7</v>
      </c>
      <c r="U488" s="49" t="n">
        <f aca="false">IFERROR(VLOOKUP(N488,'10. Lookups'!$P$3:$Q$11,2,FALSE()),3)</f>
        <v>0</v>
      </c>
      <c r="V488" s="49" t="n">
        <f aca="false">IFERROR(VLOOKUP(O488,'10. Lookups'!$S$3:$T$7,2,FALSE()),2)</f>
        <v>4</v>
      </c>
      <c r="W488" s="49" t="n">
        <f aca="false">MIN(100,P488+Q488+R488+S488+T488+U488+V488)</f>
        <v>69</v>
      </c>
      <c r="X488" s="56" t="n">
        <f aca="false">W488</f>
        <v>69</v>
      </c>
      <c r="Y488" s="49" t="str">
        <f aca="false">IF(X488&gt;=75,"Hot",IF(X488&gt;=50,"Warm","Cold"))</f>
        <v>Warm</v>
      </c>
      <c r="Z488" s="49" t="str">
        <f aca="false">IF(Y488="Hot","Call within 5 min · senior agent · site-visit slot",IF(Y488="Warm","Call within 24h · WhatsApp drip · price sheet","Retargeting audience · email nurture · skip dial"))</f>
        <v>Call within 24h · WhatsApp drip · price sheet</v>
      </c>
    </row>
    <row r="489" customFormat="false" ht="15" hidden="false" customHeight="true" outlineLevel="0" collapsed="false">
      <c r="A489" s="52" t="str">
        <f aca="false">'3. Raw Leads'!A489</f>
        <v>L0488</v>
      </c>
      <c r="B489" s="52" t="str">
        <f aca="false">'3. Raw Leads'!C489</f>
        <v>Rakib Ahmed</v>
      </c>
      <c r="C489" s="52" t="str">
        <f aca="false">'3. Raw Leads'!D489</f>
        <v>01688189848</v>
      </c>
      <c r="D489" s="52" t="str">
        <f aca="false">'3. Raw Leads'!I489</f>
        <v>Outside Dhaka</v>
      </c>
      <c r="E489" s="52" t="str">
        <f aca="false">'3. Raw Leads'!J489</f>
        <v>Banasree Bay</v>
      </c>
      <c r="F489" s="52" t="str">
        <f aca="false">'3. Raw Leads'!K489</f>
        <v>60L–80L</v>
      </c>
      <c r="G489" s="54" t="n">
        <f aca="false">'3. Raw Leads'!L489</f>
        <v>6999999</v>
      </c>
      <c r="H489" s="52" t="str">
        <f aca="false">'3. Raw Leads'!R489</f>
        <v>Full (all fields)</v>
      </c>
      <c r="I489" s="57" t="n">
        <f aca="false">'3. Raw Leads'!S489</f>
        <v>95</v>
      </c>
      <c r="J489" s="52" t="n">
        <f aca="false">'3. Raw Leads'!T489</f>
        <v>0</v>
      </c>
      <c r="K489" s="52" t="n">
        <f aca="false">'3. Raw Leads'!U489</f>
        <v>1</v>
      </c>
      <c r="L489" s="52" t="str">
        <f aca="false">'3. Raw Leads'!V489</f>
        <v>No</v>
      </c>
      <c r="M489" s="52" t="n">
        <f aca="false">'3. Raw Leads'!W489</f>
        <v>1</v>
      </c>
      <c r="N489" s="52" t="str">
        <f aca="false">'3. Raw Leads'!X489</f>
        <v>Interested – evaluating</v>
      </c>
      <c r="O489" s="52" t="str">
        <f aca="false">'3. Raw Leads'!N489</f>
        <v>6–12 months</v>
      </c>
      <c r="P489" s="52" t="n">
        <f aca="false">IFERROR(VLOOKUP(F489,'10. Lookups'!$A$3:$B$9,2,FALSE()),5)</f>
        <v>18</v>
      </c>
      <c r="Q489" s="52" t="n">
        <f aca="false">IFERROR(VLOOKUP(D489,'10. Lookups'!$D$3:$E$12,2,FALSE()),3)</f>
        <v>3</v>
      </c>
      <c r="R489" s="52" t="n">
        <f aca="false">IFERROR(VLOOKUP(E489,'10. Lookups'!$G$3:$H$8,2,FALSE()),5)</f>
        <v>15</v>
      </c>
      <c r="S489" s="52" t="n">
        <f aca="false">IFERROR(VLOOKUP(H489,'10. Lookups'!$J$3:$K$6,2,FALSE()),1)+IF(I489&gt;=75,5,IF(I489&gt;=50,3,IF(I489&gt;=25,2,IF(I489&gt;0,1,0))))+MIN(4,J489*2)</f>
        <v>11</v>
      </c>
      <c r="T489" s="52" t="n">
        <f aca="false">IF(K489&lt;=1,5,IF(K489&lt;=3,4,IF(K489&lt;=7,2,IF(K489&lt;=14,1,0))))+IFERROR(VLOOKUP(L489,'10. Lookups'!$M$3:$N$6,2,FALSE()),1)</f>
        <v>6</v>
      </c>
      <c r="U489" s="52" t="n">
        <f aca="false">IFERROR(VLOOKUP(N489,'10. Lookups'!$P$3:$Q$11,2,FALSE()),3)</f>
        <v>10</v>
      </c>
      <c r="V489" s="52" t="n">
        <f aca="false">IFERROR(VLOOKUP(O489,'10. Lookups'!$S$3:$T$7,2,FALSE()),2)</f>
        <v>2</v>
      </c>
      <c r="W489" s="52" t="n">
        <f aca="false">MIN(100,P489+Q489+R489+S489+T489+U489+V489)</f>
        <v>65</v>
      </c>
      <c r="X489" s="58" t="n">
        <f aca="false">W489</f>
        <v>65</v>
      </c>
      <c r="Y489" s="52" t="str">
        <f aca="false">IF(X489&gt;=75,"Hot",IF(X489&gt;=50,"Warm","Cold"))</f>
        <v>Warm</v>
      </c>
      <c r="Z489" s="52" t="str">
        <f aca="false">IF(Y489="Hot","Call within 5 min · senior agent · site-visit slot",IF(Y489="Warm","Call within 24h · WhatsApp drip · price sheet","Retargeting audience · email nurture · skip dial"))</f>
        <v>Call within 24h · WhatsApp drip · price sheet</v>
      </c>
    </row>
    <row r="490" customFormat="false" ht="15" hidden="false" customHeight="true" outlineLevel="0" collapsed="false">
      <c r="A490" s="49" t="str">
        <f aca="false">'3. Raw Leads'!A490</f>
        <v>L0489</v>
      </c>
      <c r="B490" s="49" t="str">
        <f aca="false">'3. Raw Leads'!C490</f>
        <v>Rashed Hossain</v>
      </c>
      <c r="C490" s="49" t="str">
        <f aca="false">'3. Raw Leads'!D490</f>
        <v>01752291073</v>
      </c>
      <c r="D490" s="49" t="str">
        <f aca="false">'3. Raw Leads'!I490</f>
        <v>Aftab Nagar</v>
      </c>
      <c r="E490" s="49" t="str">
        <f aca="false">'3. Raw Leads'!J490</f>
        <v>Skyline Heights – Bashundhara</v>
      </c>
      <c r="F490" s="49" t="str">
        <f aca="false">'3. Raw Leads'!K490</f>
        <v>1.25Cr–1.5Cr</v>
      </c>
      <c r="G490" s="51" t="n">
        <f aca="false">'3. Raw Leads'!L490</f>
        <v>13750000</v>
      </c>
      <c r="H490" s="49" t="str">
        <f aca="false">'3. Raw Leads'!R490</f>
        <v>Full (all fields)</v>
      </c>
      <c r="I490" s="55" t="n">
        <f aca="false">'3. Raw Leads'!S490</f>
        <v>75</v>
      </c>
      <c r="J490" s="49" t="n">
        <f aca="false">'3. Raw Leads'!T490</f>
        <v>0</v>
      </c>
      <c r="K490" s="49" t="n">
        <f aca="false">'3. Raw Leads'!U490</f>
        <v>0</v>
      </c>
      <c r="L490" s="49" t="str">
        <f aca="false">'3. Raw Leads'!V490</f>
        <v>Yes</v>
      </c>
      <c r="M490" s="49" t="n">
        <f aca="false">'3. Raw Leads'!W490</f>
        <v>5</v>
      </c>
      <c r="N490" s="49" t="str">
        <f aca="false">'3. Raw Leads'!X490</f>
        <v>Not interested</v>
      </c>
      <c r="O490" s="49" t="str">
        <f aca="false">'3. Raw Leads'!N490</f>
        <v>1–3 months</v>
      </c>
      <c r="P490" s="49" t="n">
        <f aca="false">IFERROR(VLOOKUP(F490,'10. Lookups'!$A$3:$B$9,2,FALSE()),5)</f>
        <v>23</v>
      </c>
      <c r="Q490" s="49" t="n">
        <f aca="false">IFERROR(VLOOKUP(D490,'10. Lookups'!$D$3:$E$12,2,FALSE()),3)</f>
        <v>15</v>
      </c>
      <c r="R490" s="49" t="n">
        <f aca="false">IFERROR(VLOOKUP(E490,'10. Lookups'!$G$3:$H$8,2,FALSE()),5)</f>
        <v>15</v>
      </c>
      <c r="S490" s="49" t="n">
        <f aca="false">IFERROR(VLOOKUP(H490,'10. Lookups'!$J$3:$K$6,2,FALSE()),1)+IF(I490&gt;=75,5,IF(I490&gt;=50,3,IF(I490&gt;=25,2,IF(I490&gt;0,1,0))))+MIN(4,J490*2)</f>
        <v>11</v>
      </c>
      <c r="T490" s="49" t="n">
        <f aca="false">IF(K490&lt;=1,5,IF(K490&lt;=3,4,IF(K490&lt;=7,2,IF(K490&lt;=14,1,0))))+IFERROR(VLOOKUP(L490,'10. Lookups'!$M$3:$N$6,2,FALSE()),1)</f>
        <v>10</v>
      </c>
      <c r="U490" s="49" t="n">
        <f aca="false">IFERROR(VLOOKUP(N490,'10. Lookups'!$P$3:$Q$11,2,FALSE()),3)</f>
        <v>1</v>
      </c>
      <c r="V490" s="49" t="n">
        <f aca="false">IFERROR(VLOOKUP(O490,'10. Lookups'!$S$3:$T$7,2,FALSE()),2)</f>
        <v>4</v>
      </c>
      <c r="W490" s="49" t="n">
        <f aca="false">MIN(100,P490+Q490+R490+S490+T490+U490+V490)</f>
        <v>79</v>
      </c>
      <c r="X490" s="56" t="n">
        <f aca="false">W490</f>
        <v>79</v>
      </c>
      <c r="Y490" s="49" t="str">
        <f aca="false">IF(X490&gt;=75,"Hot",IF(X490&gt;=50,"Warm","Cold"))</f>
        <v>Hot</v>
      </c>
      <c r="Z490" s="49" t="str">
        <f aca="false">IF(Y490="Hot","Call within 5 min · senior agent · site-visit slot",IF(Y490="Warm","Call within 24h · WhatsApp drip · price sheet","Retargeting audience · email nurture · skip dial"))</f>
        <v>Call within 5 min · senior agent · site-visit slot</v>
      </c>
    </row>
    <row r="491" customFormat="false" ht="15" hidden="false" customHeight="true" outlineLevel="0" collapsed="false">
      <c r="A491" s="52" t="str">
        <f aca="false">'3. Raw Leads'!A491</f>
        <v>L0490</v>
      </c>
      <c r="B491" s="52" t="str">
        <f aca="false">'3. Raw Leads'!C491</f>
        <v>Mizan Mondol</v>
      </c>
      <c r="C491" s="52" t="str">
        <f aca="false">'3. Raw Leads'!D491</f>
        <v>01943916497</v>
      </c>
      <c r="D491" s="52" t="str">
        <f aca="false">'3. Raw Leads'!I491</f>
        <v>Aftab Nagar</v>
      </c>
      <c r="E491" s="52" t="str">
        <f aca="false">'3. Raw Leads'!J491</f>
        <v>Uttara Greenview</v>
      </c>
      <c r="F491" s="52" t="str">
        <f aca="false">'3. Raw Leads'!K491</f>
        <v>80L–1Cr</v>
      </c>
      <c r="G491" s="54" t="n">
        <f aca="false">'3. Raw Leads'!L491</f>
        <v>8999999</v>
      </c>
      <c r="H491" s="52" t="str">
        <f aca="false">'3. Raw Leads'!R491</f>
        <v>Most (≥75%)</v>
      </c>
      <c r="I491" s="57" t="n">
        <f aca="false">'3. Raw Leads'!S491</f>
        <v>0</v>
      </c>
      <c r="J491" s="52" t="n">
        <f aca="false">'3. Raw Leads'!T491</f>
        <v>1</v>
      </c>
      <c r="K491" s="52" t="n">
        <f aca="false">'3. Raw Leads'!U491</f>
        <v>1</v>
      </c>
      <c r="L491" s="52" t="str">
        <f aca="false">'3. Raw Leads'!V491</f>
        <v>Yes</v>
      </c>
      <c r="M491" s="52" t="n">
        <f aca="false">'3. Raw Leads'!W491</f>
        <v>5</v>
      </c>
      <c r="N491" s="52" t="str">
        <f aca="false">'3. Raw Leads'!X491</f>
        <v>Needs info – follow up</v>
      </c>
      <c r="O491" s="52" t="str">
        <f aca="false">'3. Raw Leads'!N491</f>
        <v>Just exploring</v>
      </c>
      <c r="P491" s="52" t="n">
        <f aca="false">IFERROR(VLOOKUP(F491,'10. Lookups'!$A$3:$B$9,2,FALSE()),5)</f>
        <v>22</v>
      </c>
      <c r="Q491" s="52" t="n">
        <f aca="false">IFERROR(VLOOKUP(D491,'10. Lookups'!$D$3:$E$12,2,FALSE()),3)</f>
        <v>15</v>
      </c>
      <c r="R491" s="52" t="n">
        <f aca="false">IFERROR(VLOOKUP(E491,'10. Lookups'!$G$3:$H$8,2,FALSE()),5)</f>
        <v>15</v>
      </c>
      <c r="S491" s="52" t="n">
        <f aca="false">IFERROR(VLOOKUP(H491,'10. Lookups'!$J$3:$K$6,2,FALSE()),1)+IF(I491&gt;=75,5,IF(I491&gt;=50,3,IF(I491&gt;=25,2,IF(I491&gt;0,1,0))))+MIN(4,J491*2)</f>
        <v>6</v>
      </c>
      <c r="T491" s="52" t="n">
        <f aca="false">IF(K491&lt;=1,5,IF(K491&lt;=3,4,IF(K491&lt;=7,2,IF(K491&lt;=14,1,0))))+IFERROR(VLOOKUP(L491,'10. Lookups'!$M$3:$N$6,2,FALSE()),1)</f>
        <v>10</v>
      </c>
      <c r="U491" s="52" t="n">
        <f aca="false">IFERROR(VLOOKUP(N491,'10. Lookups'!$P$3:$Q$11,2,FALSE()),3)</f>
        <v>7</v>
      </c>
      <c r="V491" s="52" t="n">
        <f aca="false">IFERROR(VLOOKUP(O491,'10. Lookups'!$S$3:$T$7,2,FALSE()),2)</f>
        <v>1</v>
      </c>
      <c r="W491" s="52" t="n">
        <f aca="false">MIN(100,P491+Q491+R491+S491+T491+U491+V491)</f>
        <v>76</v>
      </c>
      <c r="X491" s="58" t="n">
        <f aca="false">W491</f>
        <v>76</v>
      </c>
      <c r="Y491" s="52" t="str">
        <f aca="false">IF(X491&gt;=75,"Hot",IF(X491&gt;=50,"Warm","Cold"))</f>
        <v>Hot</v>
      </c>
      <c r="Z491" s="52" t="str">
        <f aca="false">IF(Y491="Hot","Call within 5 min · senior agent · site-visit slot",IF(Y491="Warm","Call within 24h · WhatsApp drip · price sheet","Retargeting audience · email nurture · skip dial"))</f>
        <v>Call within 5 min · senior agent · site-visit slot</v>
      </c>
    </row>
    <row r="492" customFormat="false" ht="15" hidden="false" customHeight="true" outlineLevel="0" collapsed="false">
      <c r="A492" s="49" t="str">
        <f aca="false">'3. Raw Leads'!A492</f>
        <v>L0491</v>
      </c>
      <c r="B492" s="49" t="str">
        <f aca="false">'3. Raw Leads'!C492</f>
        <v>Arif Islam</v>
      </c>
      <c r="C492" s="49" t="str">
        <f aca="false">'3. Raw Leads'!D492</f>
        <v>01761537221</v>
      </c>
      <c r="D492" s="49" t="str">
        <f aca="false">'3. Raw Leads'!I492</f>
        <v>Uttara</v>
      </c>
      <c r="E492" s="49" t="str">
        <f aca="false">'3. Raw Leads'!J492</f>
        <v>Uttara Greenview</v>
      </c>
      <c r="F492" s="49" t="str">
        <f aca="false">'3. Raw Leads'!K492</f>
        <v>1.25Cr–1.5Cr</v>
      </c>
      <c r="G492" s="51" t="n">
        <f aca="false">'3. Raw Leads'!L492</f>
        <v>13750000</v>
      </c>
      <c r="H492" s="49" t="str">
        <f aca="false">'3. Raw Leads'!R492</f>
        <v>Most (≥75%)</v>
      </c>
      <c r="I492" s="55" t="n">
        <f aca="false">'3. Raw Leads'!S492</f>
        <v>100</v>
      </c>
      <c r="J492" s="49" t="n">
        <f aca="false">'3. Raw Leads'!T492</f>
        <v>0</v>
      </c>
      <c r="K492" s="49" t="n">
        <f aca="false">'3. Raw Leads'!U492</f>
        <v>0</v>
      </c>
      <c r="L492" s="49" t="str">
        <f aca="false">'3. Raw Leads'!V492</f>
        <v>Yes</v>
      </c>
      <c r="M492" s="49" t="n">
        <f aca="false">'3. Raw Leads'!W492</f>
        <v>1</v>
      </c>
      <c r="N492" s="49" t="str">
        <f aca="false">'3. Raw Leads'!X492</f>
        <v>Hot – callback scheduled</v>
      </c>
      <c r="O492" s="49" t="str">
        <f aca="false">'3. Raw Leads'!N492</f>
        <v>Just exploring</v>
      </c>
      <c r="P492" s="49" t="n">
        <f aca="false">IFERROR(VLOOKUP(F492,'10. Lookups'!$A$3:$B$9,2,FALSE()),5)</f>
        <v>23</v>
      </c>
      <c r="Q492" s="49" t="n">
        <f aca="false">IFERROR(VLOOKUP(D492,'10. Lookups'!$D$3:$E$12,2,FALSE()),3)</f>
        <v>15</v>
      </c>
      <c r="R492" s="49" t="n">
        <f aca="false">IFERROR(VLOOKUP(E492,'10. Lookups'!$G$3:$H$8,2,FALSE()),5)</f>
        <v>15</v>
      </c>
      <c r="S492" s="49" t="n">
        <f aca="false">IFERROR(VLOOKUP(H492,'10. Lookups'!$J$3:$K$6,2,FALSE()),1)+IF(I492&gt;=75,5,IF(I492&gt;=50,3,IF(I492&gt;=25,2,IF(I492&gt;0,1,0))))+MIN(4,J492*2)</f>
        <v>9</v>
      </c>
      <c r="T492" s="49" t="n">
        <f aca="false">IF(K492&lt;=1,5,IF(K492&lt;=3,4,IF(K492&lt;=7,2,IF(K492&lt;=14,1,0))))+IFERROR(VLOOKUP(L492,'10. Lookups'!$M$3:$N$6,2,FALSE()),1)</f>
        <v>10</v>
      </c>
      <c r="U492" s="49" t="n">
        <f aca="false">IFERROR(VLOOKUP(N492,'10. Lookups'!$P$3:$Q$11,2,FALSE()),3)</f>
        <v>13</v>
      </c>
      <c r="V492" s="49" t="n">
        <f aca="false">IFERROR(VLOOKUP(O492,'10. Lookups'!$S$3:$T$7,2,FALSE()),2)</f>
        <v>1</v>
      </c>
      <c r="W492" s="49" t="n">
        <f aca="false">MIN(100,P492+Q492+R492+S492+T492+U492+V492)</f>
        <v>86</v>
      </c>
      <c r="X492" s="56" t="n">
        <f aca="false">W492</f>
        <v>86</v>
      </c>
      <c r="Y492" s="49" t="str">
        <f aca="false">IF(X492&gt;=75,"Hot",IF(X492&gt;=50,"Warm","Cold"))</f>
        <v>Hot</v>
      </c>
      <c r="Z492" s="49" t="str">
        <f aca="false">IF(Y492="Hot","Call within 5 min · senior agent · site-visit slot",IF(Y492="Warm","Call within 24h · WhatsApp drip · price sheet","Retargeting audience · email nurture · skip dial"))</f>
        <v>Call within 5 min · senior agent · site-visit slot</v>
      </c>
    </row>
    <row r="493" customFormat="false" ht="15" hidden="false" customHeight="true" outlineLevel="0" collapsed="false">
      <c r="A493" s="52" t="str">
        <f aca="false">'3. Raw Leads'!A493</f>
        <v>L0492</v>
      </c>
      <c r="B493" s="52" t="str">
        <f aca="false">'3. Raw Leads'!C493</f>
        <v>Hasib Mahmud</v>
      </c>
      <c r="C493" s="52" t="str">
        <f aca="false">'3. Raw Leads'!D493</f>
        <v>01936142442</v>
      </c>
      <c r="D493" s="52" t="str">
        <f aca="false">'3. Raw Leads'!I493</f>
        <v>Mirpur DOHS</v>
      </c>
      <c r="E493" s="52" t="str">
        <f aca="false">'3. Raw Leads'!J493</f>
        <v>Uttara Greenview</v>
      </c>
      <c r="F493" s="52" t="str">
        <f aca="false">'3. Raw Leads'!K493</f>
        <v>60L–80L</v>
      </c>
      <c r="G493" s="54" t="n">
        <f aca="false">'3. Raw Leads'!L493</f>
        <v>6999999</v>
      </c>
      <c r="H493" s="52" t="str">
        <f aca="false">'3. Raw Leads'!R493</f>
        <v>Most (≥75%)</v>
      </c>
      <c r="I493" s="57" t="n">
        <f aca="false">'3. Raw Leads'!S493</f>
        <v>0</v>
      </c>
      <c r="J493" s="52" t="n">
        <f aca="false">'3. Raw Leads'!T493</f>
        <v>0</v>
      </c>
      <c r="K493" s="52" t="n">
        <f aca="false">'3. Raw Leads'!U493</f>
        <v>0</v>
      </c>
      <c r="L493" s="52" t="str">
        <f aca="false">'3. Raw Leads'!V493</f>
        <v>No</v>
      </c>
      <c r="M493" s="52" t="n">
        <f aca="false">'3. Raw Leads'!W493</f>
        <v>4</v>
      </c>
      <c r="N493" s="52" t="str">
        <f aca="false">'3. Raw Leads'!X493</f>
        <v>Wrong number</v>
      </c>
      <c r="O493" s="52" t="str">
        <f aca="false">'3. Raw Leads'!N493</f>
        <v>Just exploring</v>
      </c>
      <c r="P493" s="52" t="n">
        <f aca="false">IFERROR(VLOOKUP(F493,'10. Lookups'!$A$3:$B$9,2,FALSE()),5)</f>
        <v>18</v>
      </c>
      <c r="Q493" s="52" t="n">
        <f aca="false">IFERROR(VLOOKUP(D493,'10. Lookups'!$D$3:$E$12,2,FALSE()),3)</f>
        <v>15</v>
      </c>
      <c r="R493" s="52" t="n">
        <f aca="false">IFERROR(VLOOKUP(E493,'10. Lookups'!$G$3:$H$8,2,FALSE()),5)</f>
        <v>15</v>
      </c>
      <c r="S493" s="52" t="n">
        <f aca="false">IFERROR(VLOOKUP(H493,'10. Lookups'!$J$3:$K$6,2,FALSE()),1)+IF(I493&gt;=75,5,IF(I493&gt;=50,3,IF(I493&gt;=25,2,IF(I493&gt;0,1,0))))+MIN(4,J493*2)</f>
        <v>4</v>
      </c>
      <c r="T493" s="52" t="n">
        <f aca="false">IF(K493&lt;=1,5,IF(K493&lt;=3,4,IF(K493&lt;=7,2,IF(K493&lt;=14,1,0))))+IFERROR(VLOOKUP(L493,'10. Lookups'!$M$3:$N$6,2,FALSE()),1)</f>
        <v>6</v>
      </c>
      <c r="U493" s="52" t="n">
        <f aca="false">IFERROR(VLOOKUP(N493,'10. Lookups'!$P$3:$Q$11,2,FALSE()),3)</f>
        <v>0</v>
      </c>
      <c r="V493" s="52" t="n">
        <f aca="false">IFERROR(VLOOKUP(O493,'10. Lookups'!$S$3:$T$7,2,FALSE()),2)</f>
        <v>1</v>
      </c>
      <c r="W493" s="52" t="n">
        <f aca="false">MIN(100,P493+Q493+R493+S493+T493+U493+V493)</f>
        <v>59</v>
      </c>
      <c r="X493" s="58" t="n">
        <f aca="false">W493</f>
        <v>59</v>
      </c>
      <c r="Y493" s="52" t="str">
        <f aca="false">IF(X493&gt;=75,"Hot",IF(X493&gt;=50,"Warm","Cold"))</f>
        <v>Warm</v>
      </c>
      <c r="Z493" s="52" t="str">
        <f aca="false">IF(Y493="Hot","Call within 5 min · senior agent · site-visit slot",IF(Y493="Warm","Call within 24h · WhatsApp drip · price sheet","Retargeting audience · email nurture · skip dial"))</f>
        <v>Call within 24h · WhatsApp drip · price sheet</v>
      </c>
    </row>
    <row r="494" customFormat="false" ht="15" hidden="false" customHeight="true" outlineLevel="0" collapsed="false">
      <c r="A494" s="49" t="str">
        <f aca="false">'3. Raw Leads'!A494</f>
        <v>L0493</v>
      </c>
      <c r="B494" s="49" t="str">
        <f aca="false">'3. Raw Leads'!C494</f>
        <v>Farhana Rahman</v>
      </c>
      <c r="C494" s="49" t="str">
        <f aca="false">'3. Raw Leads'!D494</f>
        <v>01814584148</v>
      </c>
      <c r="D494" s="49" t="str">
        <f aca="false">'3. Raw Leads'!I494</f>
        <v>Uttara</v>
      </c>
      <c r="E494" s="49" t="str">
        <f aca="false">'3. Raw Leads'!J494</f>
        <v>Uttara Greenview</v>
      </c>
      <c r="F494" s="49" t="str">
        <f aca="false">'3. Raw Leads'!K494</f>
        <v>80L–1Cr</v>
      </c>
      <c r="G494" s="51" t="n">
        <f aca="false">'3. Raw Leads'!L494</f>
        <v>8999999</v>
      </c>
      <c r="H494" s="49" t="str">
        <f aca="false">'3. Raw Leads'!R494</f>
        <v>Minimal (&lt;50%)</v>
      </c>
      <c r="I494" s="55" t="n">
        <f aca="false">'3. Raw Leads'!S494</f>
        <v>0</v>
      </c>
      <c r="J494" s="49" t="n">
        <f aca="false">'3. Raw Leads'!T494</f>
        <v>0</v>
      </c>
      <c r="K494" s="49" t="n">
        <f aca="false">'3. Raw Leads'!U494</f>
        <v>2</v>
      </c>
      <c r="L494" s="49" t="str">
        <f aca="false">'3. Raw Leads'!V494</f>
        <v>Yes</v>
      </c>
      <c r="M494" s="49" t="n">
        <f aca="false">'3. Raw Leads'!W494</f>
        <v>5</v>
      </c>
      <c r="N494" s="49" t="str">
        <f aca="false">'3. Raw Leads'!X494</f>
        <v>Needs info – follow up</v>
      </c>
      <c r="O494" s="49" t="str">
        <f aca="false">'3. Raw Leads'!N494</f>
        <v>1–3 months</v>
      </c>
      <c r="P494" s="49" t="n">
        <f aca="false">IFERROR(VLOOKUP(F494,'10. Lookups'!$A$3:$B$9,2,FALSE()),5)</f>
        <v>22</v>
      </c>
      <c r="Q494" s="49" t="n">
        <f aca="false">IFERROR(VLOOKUP(D494,'10. Lookups'!$D$3:$E$12,2,FALSE()),3)</f>
        <v>15</v>
      </c>
      <c r="R494" s="49" t="n">
        <f aca="false">IFERROR(VLOOKUP(E494,'10. Lookups'!$G$3:$H$8,2,FALSE()),5)</f>
        <v>15</v>
      </c>
      <c r="S494" s="49" t="n">
        <f aca="false">IFERROR(VLOOKUP(H494,'10. Lookups'!$J$3:$K$6,2,FALSE()),1)+IF(I494&gt;=75,5,IF(I494&gt;=50,3,IF(I494&gt;=25,2,IF(I494&gt;0,1,0))))+MIN(4,J494*2)</f>
        <v>1</v>
      </c>
      <c r="T494" s="49" t="n">
        <f aca="false">IF(K494&lt;=1,5,IF(K494&lt;=3,4,IF(K494&lt;=7,2,IF(K494&lt;=14,1,0))))+IFERROR(VLOOKUP(L494,'10. Lookups'!$M$3:$N$6,2,FALSE()),1)</f>
        <v>9</v>
      </c>
      <c r="U494" s="49" t="n">
        <f aca="false">IFERROR(VLOOKUP(N494,'10. Lookups'!$P$3:$Q$11,2,FALSE()),3)</f>
        <v>7</v>
      </c>
      <c r="V494" s="49" t="n">
        <f aca="false">IFERROR(VLOOKUP(O494,'10. Lookups'!$S$3:$T$7,2,FALSE()),2)</f>
        <v>4</v>
      </c>
      <c r="W494" s="49" t="n">
        <f aca="false">MIN(100,P494+Q494+R494+S494+T494+U494+V494)</f>
        <v>73</v>
      </c>
      <c r="X494" s="56" t="n">
        <f aca="false">W494</f>
        <v>73</v>
      </c>
      <c r="Y494" s="49" t="str">
        <f aca="false">IF(X494&gt;=75,"Hot",IF(X494&gt;=50,"Warm","Cold"))</f>
        <v>Warm</v>
      </c>
      <c r="Z494" s="49" t="str">
        <f aca="false">IF(Y494="Hot","Call within 5 min · senior agent · site-visit slot",IF(Y494="Warm","Call within 24h · WhatsApp drip · price sheet","Retargeting audience · email nurture · skip dial"))</f>
        <v>Call within 24h · WhatsApp drip · price sheet</v>
      </c>
    </row>
    <row r="495" customFormat="false" ht="15" hidden="false" customHeight="true" outlineLevel="0" collapsed="false">
      <c r="A495" s="52" t="str">
        <f aca="false">'3. Raw Leads'!A495</f>
        <v>L0494</v>
      </c>
      <c r="B495" s="52" t="str">
        <f aca="false">'3. Raw Leads'!C495</f>
        <v>Tausif Khan</v>
      </c>
      <c r="C495" s="52" t="str">
        <f aca="false">'3. Raw Leads'!D495</f>
        <v>01773214644</v>
      </c>
      <c r="D495" s="52" t="str">
        <f aca="false">'3. Raw Leads'!I495</f>
        <v>Aftab Nagar</v>
      </c>
      <c r="E495" s="52" t="str">
        <f aca="false">'3. Raw Leads'!J495</f>
        <v>Banasree Bay</v>
      </c>
      <c r="F495" s="52" t="str">
        <f aca="false">'3. Raw Leads'!K495</f>
        <v>60L–80L</v>
      </c>
      <c r="G495" s="54" t="n">
        <f aca="false">'3. Raw Leads'!L495</f>
        <v>6999999</v>
      </c>
      <c r="H495" s="52" t="str">
        <f aca="false">'3. Raw Leads'!R495</f>
        <v>Most (≥75%)</v>
      </c>
      <c r="I495" s="57" t="n">
        <f aca="false">'3. Raw Leads'!S495</f>
        <v>50</v>
      </c>
      <c r="J495" s="52" t="n">
        <f aca="false">'3. Raw Leads'!T495</f>
        <v>0</v>
      </c>
      <c r="K495" s="52" t="n">
        <f aca="false">'3. Raw Leads'!U495</f>
        <v>0</v>
      </c>
      <c r="L495" s="52" t="str">
        <f aca="false">'3. Raw Leads'!V495</f>
        <v>No</v>
      </c>
      <c r="M495" s="52" t="n">
        <f aca="false">'3. Raw Leads'!W495</f>
        <v>3</v>
      </c>
      <c r="N495" s="52" t="str">
        <f aca="false">'3. Raw Leads'!X495</f>
        <v>Needs info – follow up</v>
      </c>
      <c r="O495" s="52" t="str">
        <f aca="false">'3. Raw Leads'!N495</f>
        <v>6–12 months</v>
      </c>
      <c r="P495" s="52" t="n">
        <f aca="false">IFERROR(VLOOKUP(F495,'10. Lookups'!$A$3:$B$9,2,FALSE()),5)</f>
        <v>18</v>
      </c>
      <c r="Q495" s="52" t="n">
        <f aca="false">IFERROR(VLOOKUP(D495,'10. Lookups'!$D$3:$E$12,2,FALSE()),3)</f>
        <v>15</v>
      </c>
      <c r="R495" s="52" t="n">
        <f aca="false">IFERROR(VLOOKUP(E495,'10. Lookups'!$G$3:$H$8,2,FALSE()),5)</f>
        <v>15</v>
      </c>
      <c r="S495" s="52" t="n">
        <f aca="false">IFERROR(VLOOKUP(H495,'10. Lookups'!$J$3:$K$6,2,FALSE()),1)+IF(I495&gt;=75,5,IF(I495&gt;=50,3,IF(I495&gt;=25,2,IF(I495&gt;0,1,0))))+MIN(4,J495*2)</f>
        <v>7</v>
      </c>
      <c r="T495" s="52" t="n">
        <f aca="false">IF(K495&lt;=1,5,IF(K495&lt;=3,4,IF(K495&lt;=7,2,IF(K495&lt;=14,1,0))))+IFERROR(VLOOKUP(L495,'10. Lookups'!$M$3:$N$6,2,FALSE()),1)</f>
        <v>6</v>
      </c>
      <c r="U495" s="52" t="n">
        <f aca="false">IFERROR(VLOOKUP(N495,'10. Lookups'!$P$3:$Q$11,2,FALSE()),3)</f>
        <v>7</v>
      </c>
      <c r="V495" s="52" t="n">
        <f aca="false">IFERROR(VLOOKUP(O495,'10. Lookups'!$S$3:$T$7,2,FALSE()),2)</f>
        <v>2</v>
      </c>
      <c r="W495" s="52" t="n">
        <f aca="false">MIN(100,P495+Q495+R495+S495+T495+U495+V495)</f>
        <v>70</v>
      </c>
      <c r="X495" s="58" t="n">
        <f aca="false">W495</f>
        <v>70</v>
      </c>
      <c r="Y495" s="52" t="str">
        <f aca="false">IF(X495&gt;=75,"Hot",IF(X495&gt;=50,"Warm","Cold"))</f>
        <v>Warm</v>
      </c>
      <c r="Z495" s="52" t="str">
        <f aca="false">IF(Y495="Hot","Call within 5 min · senior agent · site-visit slot",IF(Y495="Warm","Call within 24h · WhatsApp drip · price sheet","Retargeting audience · email nurture · skip dial"))</f>
        <v>Call within 24h · WhatsApp drip · price sheet</v>
      </c>
    </row>
    <row r="496" customFormat="false" ht="15" hidden="false" customHeight="true" outlineLevel="0" collapsed="false">
      <c r="A496" s="49" t="str">
        <f aca="false">'3. Raw Leads'!A496</f>
        <v>L0495</v>
      </c>
      <c r="B496" s="49" t="str">
        <f aca="false">'3. Raw Leads'!C496</f>
        <v>Jubayer Akond</v>
      </c>
      <c r="C496" s="49" t="str">
        <f aca="false">'3. Raw Leads'!D496</f>
        <v>01876811872</v>
      </c>
      <c r="D496" s="49" t="str">
        <f aca="false">'3. Raw Leads'!I496</f>
        <v>Uttara</v>
      </c>
      <c r="E496" s="49" t="str">
        <f aca="false">'3. Raw Leads'!J496</f>
        <v>Mirpur DOHS Premier</v>
      </c>
      <c r="F496" s="49" t="str">
        <f aca="false">'3. Raw Leads'!K496</f>
        <v>Under 60L</v>
      </c>
      <c r="G496" s="51" t="n">
        <f aca="false">'3. Raw Leads'!L496</f>
        <v>4499999</v>
      </c>
      <c r="H496" s="49" t="str">
        <f aca="false">'3. Raw Leads'!R496</f>
        <v>Full (all fields)</v>
      </c>
      <c r="I496" s="55" t="n">
        <f aca="false">'3. Raw Leads'!S496</f>
        <v>100</v>
      </c>
      <c r="J496" s="49" t="n">
        <f aca="false">'3. Raw Leads'!T496</f>
        <v>0</v>
      </c>
      <c r="K496" s="49" t="n">
        <f aca="false">'3. Raw Leads'!U496</f>
        <v>0</v>
      </c>
      <c r="L496" s="49" t="str">
        <f aca="false">'3. Raw Leads'!V496</f>
        <v>No</v>
      </c>
      <c r="M496" s="49" t="n">
        <f aca="false">'3. Raw Leads'!W496</f>
        <v>1</v>
      </c>
      <c r="N496" s="49" t="str">
        <f aca="false">'3. Raw Leads'!X496</f>
        <v>Needs info – follow up</v>
      </c>
      <c r="O496" s="49" t="str">
        <f aca="false">'3. Raw Leads'!N496</f>
        <v>Within 1 month</v>
      </c>
      <c r="P496" s="49" t="n">
        <f aca="false">IFERROR(VLOOKUP(F496,'10. Lookups'!$A$3:$B$9,2,FALSE()),5)</f>
        <v>8</v>
      </c>
      <c r="Q496" s="49" t="n">
        <f aca="false">IFERROR(VLOOKUP(D496,'10. Lookups'!$D$3:$E$12,2,FALSE()),3)</f>
        <v>15</v>
      </c>
      <c r="R496" s="49" t="n">
        <f aca="false">IFERROR(VLOOKUP(E496,'10. Lookups'!$G$3:$H$8,2,FALSE()),5)</f>
        <v>15</v>
      </c>
      <c r="S496" s="49" t="n">
        <f aca="false">IFERROR(VLOOKUP(H496,'10. Lookups'!$J$3:$K$6,2,FALSE()),1)+IF(I496&gt;=75,5,IF(I496&gt;=50,3,IF(I496&gt;=25,2,IF(I496&gt;0,1,0))))+MIN(4,J496*2)</f>
        <v>11</v>
      </c>
      <c r="T496" s="49" t="n">
        <f aca="false">IF(K496&lt;=1,5,IF(K496&lt;=3,4,IF(K496&lt;=7,2,IF(K496&lt;=14,1,0))))+IFERROR(VLOOKUP(L496,'10. Lookups'!$M$3:$N$6,2,FALSE()),1)</f>
        <v>6</v>
      </c>
      <c r="U496" s="49" t="n">
        <f aca="false">IFERROR(VLOOKUP(N496,'10. Lookups'!$P$3:$Q$11,2,FALSE()),3)</f>
        <v>7</v>
      </c>
      <c r="V496" s="49" t="n">
        <f aca="false">IFERROR(VLOOKUP(O496,'10. Lookups'!$S$3:$T$7,2,FALSE()),2)</f>
        <v>5</v>
      </c>
      <c r="W496" s="49" t="n">
        <f aca="false">MIN(100,P496+Q496+R496+S496+T496+U496+V496)</f>
        <v>67</v>
      </c>
      <c r="X496" s="56" t="n">
        <f aca="false">W496</f>
        <v>67</v>
      </c>
      <c r="Y496" s="49" t="str">
        <f aca="false">IF(X496&gt;=75,"Hot",IF(X496&gt;=50,"Warm","Cold"))</f>
        <v>Warm</v>
      </c>
      <c r="Z496" s="49" t="str">
        <f aca="false">IF(Y496="Hot","Call within 5 min · senior agent · site-visit slot",IF(Y496="Warm","Call within 24h · WhatsApp drip · price sheet","Retargeting audience · email nurture · skip dial"))</f>
        <v>Call within 24h · WhatsApp drip · price sheet</v>
      </c>
    </row>
    <row r="497" customFormat="false" ht="15" hidden="false" customHeight="true" outlineLevel="0" collapsed="false">
      <c r="A497" s="52" t="str">
        <f aca="false">'3. Raw Leads'!A497</f>
        <v>L0496</v>
      </c>
      <c r="B497" s="52" t="str">
        <f aca="false">'3. Raw Leads'!C497</f>
        <v>Imran Mahmud</v>
      </c>
      <c r="C497" s="52" t="str">
        <f aca="false">'3. Raw Leads'!D497</f>
        <v>01807365118</v>
      </c>
      <c r="D497" s="52" t="str">
        <f aca="false">'3. Raw Leads'!I497</f>
        <v>Bashundhara R/A</v>
      </c>
      <c r="E497" s="52" t="str">
        <f aca="false">'3. Raw Leads'!J497</f>
        <v>Skyline Heights – Bashundhara</v>
      </c>
      <c r="F497" s="52" t="str">
        <f aca="false">'3. Raw Leads'!K497</f>
        <v>80L–1Cr</v>
      </c>
      <c r="G497" s="54" t="n">
        <f aca="false">'3. Raw Leads'!L497</f>
        <v>8999999</v>
      </c>
      <c r="H497" s="52" t="str">
        <f aca="false">'3. Raw Leads'!R497</f>
        <v>Partial (50–75%)</v>
      </c>
      <c r="I497" s="57" t="n">
        <f aca="false">'3. Raw Leads'!S497</f>
        <v>75</v>
      </c>
      <c r="J497" s="52" t="n">
        <f aca="false">'3. Raw Leads'!T497</f>
        <v>0</v>
      </c>
      <c r="K497" s="52" t="n">
        <f aca="false">'3. Raw Leads'!U497</f>
        <v>2</v>
      </c>
      <c r="L497" s="52" t="str">
        <f aca="false">'3. Raw Leads'!V497</f>
        <v>No</v>
      </c>
      <c r="M497" s="52" t="n">
        <f aca="false">'3. Raw Leads'!W497</f>
        <v>1</v>
      </c>
      <c r="N497" s="52" t="str">
        <f aca="false">'3. Raw Leads'!X497</f>
        <v>Not picked up</v>
      </c>
      <c r="O497" s="52" t="str">
        <f aca="false">'3. Raw Leads'!N497</f>
        <v>3–6 months</v>
      </c>
      <c r="P497" s="52" t="n">
        <f aca="false">IFERROR(VLOOKUP(F497,'10. Lookups'!$A$3:$B$9,2,FALSE()),5)</f>
        <v>22</v>
      </c>
      <c r="Q497" s="52" t="n">
        <f aca="false">IFERROR(VLOOKUP(D497,'10. Lookups'!$D$3:$E$12,2,FALSE()),3)</f>
        <v>15</v>
      </c>
      <c r="R497" s="52" t="n">
        <f aca="false">IFERROR(VLOOKUP(E497,'10. Lookups'!$G$3:$H$8,2,FALSE()),5)</f>
        <v>15</v>
      </c>
      <c r="S497" s="52" t="n">
        <f aca="false">IFERROR(VLOOKUP(H497,'10. Lookups'!$J$3:$K$6,2,FALSE()),1)+IF(I497&gt;=75,5,IF(I497&gt;=50,3,IF(I497&gt;=25,2,IF(I497&gt;0,1,0))))+MIN(4,J497*2)</f>
        <v>7</v>
      </c>
      <c r="T497" s="52" t="n">
        <f aca="false">IF(K497&lt;=1,5,IF(K497&lt;=3,4,IF(K497&lt;=7,2,IF(K497&lt;=14,1,0))))+IFERROR(VLOOKUP(L497,'10. Lookups'!$M$3:$N$6,2,FALSE()),1)</f>
        <v>5</v>
      </c>
      <c r="U497" s="52" t="n">
        <f aca="false">IFERROR(VLOOKUP(N497,'10. Lookups'!$P$3:$Q$11,2,FALSE()),3)</f>
        <v>3</v>
      </c>
      <c r="V497" s="52" t="n">
        <f aca="false">IFERROR(VLOOKUP(O497,'10. Lookups'!$S$3:$T$7,2,FALSE()),2)</f>
        <v>3</v>
      </c>
      <c r="W497" s="52" t="n">
        <f aca="false">MIN(100,P497+Q497+R497+S497+T497+U497+V497)</f>
        <v>70</v>
      </c>
      <c r="X497" s="58" t="n">
        <f aca="false">W497</f>
        <v>70</v>
      </c>
      <c r="Y497" s="52" t="str">
        <f aca="false">IF(X497&gt;=75,"Hot",IF(X497&gt;=50,"Warm","Cold"))</f>
        <v>Warm</v>
      </c>
      <c r="Z497" s="52" t="str">
        <f aca="false">IF(Y497="Hot","Call within 5 min · senior agent · site-visit slot",IF(Y497="Warm","Call within 24h · WhatsApp drip · price sheet","Retargeting audience · email nurture · skip dial"))</f>
        <v>Call within 24h · WhatsApp drip · price sheet</v>
      </c>
    </row>
    <row r="498" customFormat="false" ht="15" hidden="false" customHeight="true" outlineLevel="0" collapsed="false">
      <c r="A498" s="49" t="str">
        <f aca="false">'3. Raw Leads'!A498</f>
        <v>L0497</v>
      </c>
      <c r="B498" s="49" t="str">
        <f aca="false">'3. Raw Leads'!C498</f>
        <v>Towhid Mollah</v>
      </c>
      <c r="C498" s="49" t="str">
        <f aca="false">'3. Raw Leads'!D498</f>
        <v>01892013546</v>
      </c>
      <c r="D498" s="49" t="str">
        <f aca="false">'3. Raw Leads'!I498</f>
        <v>Outside Dhaka</v>
      </c>
      <c r="E498" s="49" t="str">
        <f aca="false">'3. Raw Leads'!J498</f>
        <v>Uttara Greenview</v>
      </c>
      <c r="F498" s="49" t="str">
        <f aca="false">'3. Raw Leads'!K498</f>
        <v>1Cr–1.25Cr</v>
      </c>
      <c r="G498" s="51" t="n">
        <f aca="false">'3. Raw Leads'!L498</f>
        <v>11249999</v>
      </c>
      <c r="H498" s="49" t="str">
        <f aca="false">'3. Raw Leads'!R498</f>
        <v>Full (all fields)</v>
      </c>
      <c r="I498" s="55" t="n">
        <f aca="false">'3. Raw Leads'!S498</f>
        <v>0</v>
      </c>
      <c r="J498" s="49" t="n">
        <f aca="false">'3. Raw Leads'!T498</f>
        <v>0</v>
      </c>
      <c r="K498" s="49" t="n">
        <f aca="false">'3. Raw Leads'!U498</f>
        <v>5</v>
      </c>
      <c r="L498" s="49" t="str">
        <f aca="false">'3. Raw Leads'!V498</f>
        <v>Yes</v>
      </c>
      <c r="M498" s="49" t="n">
        <f aca="false">'3. Raw Leads'!W498</f>
        <v>1</v>
      </c>
      <c r="N498" s="49" t="str">
        <f aca="false">'3. Raw Leads'!X498</f>
        <v>Hot – callback scheduled</v>
      </c>
      <c r="O498" s="49" t="str">
        <f aca="false">'3. Raw Leads'!N498</f>
        <v>Just exploring</v>
      </c>
      <c r="P498" s="49" t="n">
        <f aca="false">IFERROR(VLOOKUP(F498,'10. Lookups'!$A$3:$B$9,2,FALSE()),5)</f>
        <v>25</v>
      </c>
      <c r="Q498" s="49" t="n">
        <f aca="false">IFERROR(VLOOKUP(D498,'10. Lookups'!$D$3:$E$12,2,FALSE()),3)</f>
        <v>3</v>
      </c>
      <c r="R498" s="49" t="n">
        <f aca="false">IFERROR(VLOOKUP(E498,'10. Lookups'!$G$3:$H$8,2,FALSE()),5)</f>
        <v>15</v>
      </c>
      <c r="S498" s="49" t="n">
        <f aca="false">IFERROR(VLOOKUP(H498,'10. Lookups'!$J$3:$K$6,2,FALSE()),1)+IF(I498&gt;=75,5,IF(I498&gt;=50,3,IF(I498&gt;=25,2,IF(I498&gt;0,1,0))))+MIN(4,J498*2)</f>
        <v>6</v>
      </c>
      <c r="T498" s="49" t="n">
        <f aca="false">IF(K498&lt;=1,5,IF(K498&lt;=3,4,IF(K498&lt;=7,2,IF(K498&lt;=14,1,0))))+IFERROR(VLOOKUP(L498,'10. Lookups'!$M$3:$N$6,2,FALSE()),1)</f>
        <v>7</v>
      </c>
      <c r="U498" s="49" t="n">
        <f aca="false">IFERROR(VLOOKUP(N498,'10. Lookups'!$P$3:$Q$11,2,FALSE()),3)</f>
        <v>13</v>
      </c>
      <c r="V498" s="49" t="n">
        <f aca="false">IFERROR(VLOOKUP(O498,'10. Lookups'!$S$3:$T$7,2,FALSE()),2)</f>
        <v>1</v>
      </c>
      <c r="W498" s="49" t="n">
        <f aca="false">MIN(100,P498+Q498+R498+S498+T498+U498+V498)</f>
        <v>70</v>
      </c>
      <c r="X498" s="56" t="n">
        <f aca="false">W498</f>
        <v>70</v>
      </c>
      <c r="Y498" s="49" t="str">
        <f aca="false">IF(X498&gt;=75,"Hot",IF(X498&gt;=50,"Warm","Cold"))</f>
        <v>Warm</v>
      </c>
      <c r="Z498" s="49" t="str">
        <f aca="false">IF(Y498="Hot","Call within 5 min · senior agent · site-visit slot",IF(Y498="Warm","Call within 24h · WhatsApp drip · price sheet","Retargeting audience · email nurture · skip dial"))</f>
        <v>Call within 24h · WhatsApp drip · price sheet</v>
      </c>
    </row>
    <row r="499" customFormat="false" ht="15" hidden="false" customHeight="true" outlineLevel="0" collapsed="false">
      <c r="A499" s="52" t="str">
        <f aca="false">'3. Raw Leads'!A499</f>
        <v>L0498</v>
      </c>
      <c r="B499" s="52" t="str">
        <f aca="false">'3. Raw Leads'!C499</f>
        <v>Rifa Siddique</v>
      </c>
      <c r="C499" s="52" t="str">
        <f aca="false">'3. Raw Leads'!D499</f>
        <v>01495729893</v>
      </c>
      <c r="D499" s="52" t="str">
        <f aca="false">'3. Raw Leads'!I499</f>
        <v>Bashundhara R/A</v>
      </c>
      <c r="E499" s="52" t="str">
        <f aca="false">'3. Raw Leads'!J499</f>
        <v>Uttara Greenview</v>
      </c>
      <c r="F499" s="52" t="str">
        <f aca="false">'3. Raw Leads'!K499</f>
        <v>80L–1Cr</v>
      </c>
      <c r="G499" s="54" t="n">
        <f aca="false">'3. Raw Leads'!L499</f>
        <v>8999999</v>
      </c>
      <c r="H499" s="52" t="str">
        <f aca="false">'3. Raw Leads'!R499</f>
        <v>Full (all fields)</v>
      </c>
      <c r="I499" s="57" t="n">
        <f aca="false">'3. Raw Leads'!S499</f>
        <v>75</v>
      </c>
      <c r="J499" s="52" t="n">
        <f aca="false">'3. Raw Leads'!T499</f>
        <v>0</v>
      </c>
      <c r="K499" s="52" t="n">
        <f aca="false">'3. Raw Leads'!U499</f>
        <v>2</v>
      </c>
      <c r="L499" s="52" t="str">
        <f aca="false">'3. Raw Leads'!V499</f>
        <v>No</v>
      </c>
      <c r="M499" s="52" t="n">
        <f aca="false">'3. Raw Leads'!W499</f>
        <v>3</v>
      </c>
      <c r="N499" s="52" t="str">
        <f aca="false">'3. Raw Leads'!X499</f>
        <v>Out of budget</v>
      </c>
      <c r="O499" s="52" t="str">
        <f aca="false">'3. Raw Leads'!N499</f>
        <v>1–3 months</v>
      </c>
      <c r="P499" s="52" t="n">
        <f aca="false">IFERROR(VLOOKUP(F499,'10. Lookups'!$A$3:$B$9,2,FALSE()),5)</f>
        <v>22</v>
      </c>
      <c r="Q499" s="52" t="n">
        <f aca="false">IFERROR(VLOOKUP(D499,'10. Lookups'!$D$3:$E$12,2,FALSE()),3)</f>
        <v>15</v>
      </c>
      <c r="R499" s="52" t="n">
        <f aca="false">IFERROR(VLOOKUP(E499,'10. Lookups'!$G$3:$H$8,2,FALSE()),5)</f>
        <v>15</v>
      </c>
      <c r="S499" s="52" t="n">
        <f aca="false">IFERROR(VLOOKUP(H499,'10. Lookups'!$J$3:$K$6,2,FALSE()),1)+IF(I499&gt;=75,5,IF(I499&gt;=50,3,IF(I499&gt;=25,2,IF(I499&gt;0,1,0))))+MIN(4,J499*2)</f>
        <v>11</v>
      </c>
      <c r="T499" s="52" t="n">
        <f aca="false">IF(K499&lt;=1,5,IF(K499&lt;=3,4,IF(K499&lt;=7,2,IF(K499&lt;=14,1,0))))+IFERROR(VLOOKUP(L499,'10. Lookups'!$M$3:$N$6,2,FALSE()),1)</f>
        <v>5</v>
      </c>
      <c r="U499" s="52" t="n">
        <f aca="false">IFERROR(VLOOKUP(N499,'10. Lookups'!$P$3:$Q$11,2,FALSE()),3)</f>
        <v>2</v>
      </c>
      <c r="V499" s="52" t="n">
        <f aca="false">IFERROR(VLOOKUP(O499,'10. Lookups'!$S$3:$T$7,2,FALSE()),2)</f>
        <v>4</v>
      </c>
      <c r="W499" s="52" t="n">
        <f aca="false">MIN(100,P499+Q499+R499+S499+T499+U499+V499)</f>
        <v>74</v>
      </c>
      <c r="X499" s="58" t="n">
        <f aca="false">W499</f>
        <v>74</v>
      </c>
      <c r="Y499" s="52" t="str">
        <f aca="false">IF(X499&gt;=75,"Hot",IF(X499&gt;=50,"Warm","Cold"))</f>
        <v>Warm</v>
      </c>
      <c r="Z499" s="52" t="str">
        <f aca="false">IF(Y499="Hot","Call within 5 min · senior agent · site-visit slot",IF(Y499="Warm","Call within 24h · WhatsApp drip · price sheet","Retargeting audience · email nurture · skip dial"))</f>
        <v>Call within 24h · WhatsApp drip · price sheet</v>
      </c>
    </row>
    <row r="500" customFormat="false" ht="15" hidden="false" customHeight="true" outlineLevel="0" collapsed="false">
      <c r="A500" s="49" t="str">
        <f aca="false">'3. Raw Leads'!A500</f>
        <v>L0499</v>
      </c>
      <c r="B500" s="49" t="str">
        <f aca="false">'3. Raw Leads'!C500</f>
        <v>Mim Mahmud</v>
      </c>
      <c r="C500" s="49" t="str">
        <f aca="false">'3. Raw Leads'!D500</f>
        <v>01369208283</v>
      </c>
      <c r="D500" s="49" t="str">
        <f aca="false">'3. Raw Leads'!I500</f>
        <v>Aftab Nagar</v>
      </c>
      <c r="E500" s="49" t="str">
        <f aca="false">'3. Raw Leads'!J500</f>
        <v>Generic / Not Sure</v>
      </c>
      <c r="F500" s="49" t="str">
        <f aca="false">'3. Raw Leads'!K500</f>
        <v>1Cr–1.25Cr</v>
      </c>
      <c r="G500" s="51" t="n">
        <f aca="false">'3. Raw Leads'!L500</f>
        <v>11249999</v>
      </c>
      <c r="H500" s="49" t="str">
        <f aca="false">'3. Raw Leads'!R500</f>
        <v>Most (≥75%)</v>
      </c>
      <c r="I500" s="55" t="n">
        <f aca="false">'3. Raw Leads'!S500</f>
        <v>75</v>
      </c>
      <c r="J500" s="49" t="n">
        <f aca="false">'3. Raw Leads'!T500</f>
        <v>0</v>
      </c>
      <c r="K500" s="49" t="n">
        <f aca="false">'3. Raw Leads'!U500</f>
        <v>0</v>
      </c>
      <c r="L500" s="49" t="str">
        <f aca="false">'3. Raw Leads'!V500</f>
        <v>No</v>
      </c>
      <c r="M500" s="49" t="n">
        <f aca="false">'3. Raw Leads'!W500</f>
        <v>2</v>
      </c>
      <c r="N500" s="49" t="str">
        <f aca="false">'3. Raw Leads'!X500</f>
        <v>Not interested</v>
      </c>
      <c r="O500" s="49" t="str">
        <f aca="false">'3. Raw Leads'!N500</f>
        <v>1–3 months</v>
      </c>
      <c r="P500" s="49" t="n">
        <f aca="false">IFERROR(VLOOKUP(F500,'10. Lookups'!$A$3:$B$9,2,FALSE()),5)</f>
        <v>25</v>
      </c>
      <c r="Q500" s="49" t="n">
        <f aca="false">IFERROR(VLOOKUP(D500,'10. Lookups'!$D$3:$E$12,2,FALSE()),3)</f>
        <v>15</v>
      </c>
      <c r="R500" s="49" t="n">
        <f aca="false">IFERROR(VLOOKUP(E500,'10. Lookups'!$G$3:$H$8,2,FALSE()),5)</f>
        <v>5</v>
      </c>
      <c r="S500" s="49" t="n">
        <f aca="false">IFERROR(VLOOKUP(H500,'10. Lookups'!$J$3:$K$6,2,FALSE()),1)+IF(I500&gt;=75,5,IF(I500&gt;=50,3,IF(I500&gt;=25,2,IF(I500&gt;0,1,0))))+MIN(4,J500*2)</f>
        <v>9</v>
      </c>
      <c r="T500" s="49" t="n">
        <f aca="false">IF(K500&lt;=1,5,IF(K500&lt;=3,4,IF(K500&lt;=7,2,IF(K500&lt;=14,1,0))))+IFERROR(VLOOKUP(L500,'10. Lookups'!$M$3:$N$6,2,FALSE()),1)</f>
        <v>6</v>
      </c>
      <c r="U500" s="49" t="n">
        <f aca="false">IFERROR(VLOOKUP(N500,'10. Lookups'!$P$3:$Q$11,2,FALSE()),3)</f>
        <v>1</v>
      </c>
      <c r="V500" s="49" t="n">
        <f aca="false">IFERROR(VLOOKUP(O500,'10. Lookups'!$S$3:$T$7,2,FALSE()),2)</f>
        <v>4</v>
      </c>
      <c r="W500" s="49" t="n">
        <f aca="false">MIN(100,P500+Q500+R500+S500+T500+U500+V500)</f>
        <v>65</v>
      </c>
      <c r="X500" s="56" t="n">
        <f aca="false">W500</f>
        <v>65</v>
      </c>
      <c r="Y500" s="49" t="str">
        <f aca="false">IF(X500&gt;=75,"Hot",IF(X500&gt;=50,"Warm","Cold"))</f>
        <v>Warm</v>
      </c>
      <c r="Z500" s="49" t="str">
        <f aca="false">IF(Y500="Hot","Call within 5 min · senior agent · site-visit slot",IF(Y500="Warm","Call within 24h · WhatsApp drip · price sheet","Retargeting audience · email nurture · skip dial"))</f>
        <v>Call within 24h · WhatsApp drip · price sheet</v>
      </c>
    </row>
    <row r="501" customFormat="false" ht="15" hidden="false" customHeight="true" outlineLevel="0" collapsed="false">
      <c r="A501" s="52" t="str">
        <f aca="false">'3. Raw Leads'!A501</f>
        <v>L0500</v>
      </c>
      <c r="B501" s="52" t="str">
        <f aca="false">'3. Raw Leads'!C501</f>
        <v>Jubayer Sheikh</v>
      </c>
      <c r="C501" s="52" t="str">
        <f aca="false">'3. Raw Leads'!D501</f>
        <v>01381572450</v>
      </c>
      <c r="D501" s="52" t="str">
        <f aca="false">'3. Raw Leads'!I501</f>
        <v>Badda</v>
      </c>
      <c r="E501" s="52" t="str">
        <f aca="false">'3. Raw Leads'!J501</f>
        <v>Uttara Greenview</v>
      </c>
      <c r="F501" s="52" t="str">
        <f aca="false">'3. Raw Leads'!K501</f>
        <v>60L–80L</v>
      </c>
      <c r="G501" s="54" t="n">
        <f aca="false">'3. Raw Leads'!L501</f>
        <v>6999999</v>
      </c>
      <c r="H501" s="52" t="str">
        <f aca="false">'3. Raw Leads'!R501</f>
        <v>Partial (50–75%)</v>
      </c>
      <c r="I501" s="57" t="n">
        <f aca="false">'3. Raw Leads'!S501</f>
        <v>0</v>
      </c>
      <c r="J501" s="52" t="n">
        <f aca="false">'3. Raw Leads'!T501</f>
        <v>1</v>
      </c>
      <c r="K501" s="52" t="n">
        <f aca="false">'3. Raw Leads'!U501</f>
        <v>1</v>
      </c>
      <c r="L501" s="52" t="str">
        <f aca="false">'3. Raw Leads'!V501</f>
        <v>No</v>
      </c>
      <c r="M501" s="52" t="n">
        <f aca="false">'3. Raw Leads'!W501</f>
        <v>2</v>
      </c>
      <c r="N501" s="52" t="str">
        <f aca="false">'3. Raw Leads'!X501</f>
        <v>Not picked up</v>
      </c>
      <c r="O501" s="52" t="str">
        <f aca="false">'3. Raw Leads'!N501</f>
        <v>1–3 months</v>
      </c>
      <c r="P501" s="52" t="n">
        <f aca="false">IFERROR(VLOOKUP(F501,'10. Lookups'!$A$3:$B$9,2,FALSE()),5)</f>
        <v>18</v>
      </c>
      <c r="Q501" s="52" t="n">
        <f aca="false">IFERROR(VLOOKUP(D501,'10. Lookups'!$D$3:$E$12,2,FALSE()),3)</f>
        <v>7</v>
      </c>
      <c r="R501" s="52" t="n">
        <f aca="false">IFERROR(VLOOKUP(E501,'10. Lookups'!$G$3:$H$8,2,FALSE()),5)</f>
        <v>15</v>
      </c>
      <c r="S501" s="52" t="n">
        <f aca="false">IFERROR(VLOOKUP(H501,'10. Lookups'!$J$3:$K$6,2,FALSE()),1)+IF(I501&gt;=75,5,IF(I501&gt;=50,3,IF(I501&gt;=25,2,IF(I501&gt;0,1,0))))+MIN(4,J501*2)</f>
        <v>4</v>
      </c>
      <c r="T501" s="52" t="n">
        <f aca="false">IF(K501&lt;=1,5,IF(K501&lt;=3,4,IF(K501&lt;=7,2,IF(K501&lt;=14,1,0))))+IFERROR(VLOOKUP(L501,'10. Lookups'!$M$3:$N$6,2,FALSE()),1)</f>
        <v>6</v>
      </c>
      <c r="U501" s="52" t="n">
        <f aca="false">IFERROR(VLOOKUP(N501,'10. Lookups'!$P$3:$Q$11,2,FALSE()),3)</f>
        <v>3</v>
      </c>
      <c r="V501" s="52" t="n">
        <f aca="false">IFERROR(VLOOKUP(O501,'10. Lookups'!$S$3:$T$7,2,FALSE()),2)</f>
        <v>4</v>
      </c>
      <c r="W501" s="52" t="n">
        <f aca="false">MIN(100,P501+Q501+R501+S501+T501+U501+V501)</f>
        <v>57</v>
      </c>
      <c r="X501" s="58" t="n">
        <f aca="false">W501</f>
        <v>57</v>
      </c>
      <c r="Y501" s="52" t="str">
        <f aca="false">IF(X501&gt;=75,"Hot",IF(X501&gt;=50,"Warm","Cold"))</f>
        <v>Warm</v>
      </c>
      <c r="Z501" s="52" t="str">
        <f aca="false">IF(Y501="Hot","Call within 5 min · senior agent · site-visit slot",IF(Y501="Warm","Call within 24h · WhatsApp drip · price sheet","Retargeting audience · email nurture · skip dial"))</f>
        <v>Call within 24h · WhatsApp drip · price sheet</v>
      </c>
    </row>
  </sheetData>
  <conditionalFormatting sqref="X2:X501">
    <cfRule type="colorScale" priority="2">
      <colorScale>
        <cfvo type="num" val="0"/>
        <cfvo type="num" val="50"/>
        <cfvo type="num" val="100"/>
        <color rgb="FFF5B7B1"/>
        <color rgb="FFFAD7A0"/>
        <color rgb="FFA9DFBF"/>
      </colorScale>
    </cfRule>
  </conditionalFormatting>
  <conditionalFormatting sqref="Y2:Y501">
    <cfRule type="cellIs" priority="3" operator="equal" aboveAverage="0" equalAverage="0" bottom="0" percent="0" rank="0" text="" dxfId="0">
      <formula>"Hot"</formula>
    </cfRule>
    <cfRule type="cellIs" priority="4" operator="equal" aboveAverage="0" equalAverage="0" bottom="0" percent="0" rank="0" text="" dxfId="1">
      <formula>"Warm"</formula>
    </cfRule>
    <cfRule type="cellIs" priority="5" operator="equal" aboveAverage="0" equalAverage="0" bottom="0" percent="0" rank="0" text="" dxfId="2">
      <formula>"Cold"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I2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22"/>
    <col collapsed="false" customWidth="true" hidden="false" outlineLevel="0" max="9" min="3" style="1" width="14"/>
  </cols>
  <sheetData>
    <row r="2" customFormat="false" ht="31.5" hidden="false" customHeight="true" outlineLevel="0" collapsed="false">
      <c r="B2" s="31" t="s">
        <v>2178</v>
      </c>
      <c r="C2" s="31"/>
      <c r="D2" s="31"/>
      <c r="E2" s="31"/>
      <c r="F2" s="31"/>
      <c r="G2" s="31"/>
      <c r="H2" s="31"/>
      <c r="I2" s="31"/>
    </row>
    <row r="4" customFormat="false" ht="31.5" hidden="false" customHeight="true" outlineLevel="0" collapsed="false">
      <c r="B4" s="40" t="s">
        <v>116</v>
      </c>
      <c r="C4" s="40" t="s">
        <v>2179</v>
      </c>
      <c r="D4" s="40" t="s">
        <v>2180</v>
      </c>
      <c r="E4" s="40" t="s">
        <v>2181</v>
      </c>
      <c r="F4" s="40" t="s">
        <v>2182</v>
      </c>
      <c r="G4" s="40" t="s">
        <v>2183</v>
      </c>
      <c r="H4" s="40" t="s">
        <v>2184</v>
      </c>
      <c r="I4" s="40" t="s">
        <v>2185</v>
      </c>
    </row>
    <row r="5" customFormat="false" ht="25.5" hidden="false" customHeight="true" outlineLevel="0" collapsed="false">
      <c r="B5" s="59" t="s">
        <v>32</v>
      </c>
      <c r="C5" s="60" t="n">
        <f aca="false">COUNTIF('4. Scored Leads'!Y2:Y501,"Hot")</f>
        <v>121</v>
      </c>
      <c r="D5" s="61" t="n">
        <f aca="false">C5/$C$8</f>
        <v>0.242</v>
      </c>
      <c r="E5" s="62" t="n">
        <f aca="false">AVERAGEIF('4. Scored Leads'!Y2:Y501,"Hot",'4. Scored Leads'!X2:X501)</f>
        <v>78.9917355371901</v>
      </c>
      <c r="F5" s="63" t="n">
        <f aca="false">AVERAGEIFS('4. Scored Leads'!G2:G501,'4. Scored Leads'!Y2:Y501,"Hot",'4. Scored Leads'!G2:G501,"&gt;0")</f>
        <v>10477271.9008264</v>
      </c>
      <c r="G5" s="60" t="s">
        <v>175</v>
      </c>
      <c r="H5" s="60" t="s">
        <v>194</v>
      </c>
      <c r="I5" s="60" t="s">
        <v>243</v>
      </c>
    </row>
    <row r="6" customFormat="false" ht="25.5" hidden="false" customHeight="true" outlineLevel="0" collapsed="false">
      <c r="B6" s="64" t="s">
        <v>33</v>
      </c>
      <c r="C6" s="60" t="n">
        <f aca="false">COUNTIF('4. Scored Leads'!Y2:Y501,"Warm")</f>
        <v>363</v>
      </c>
      <c r="D6" s="61" t="n">
        <f aca="false">C6/$C$8</f>
        <v>0.726</v>
      </c>
      <c r="E6" s="62" t="n">
        <f aca="false">AVERAGEIF('4. Scored Leads'!Y2:Y501,"Warm",'4. Scored Leads'!X2:X501)</f>
        <v>63.9724517906336</v>
      </c>
      <c r="F6" s="63" t="n">
        <f aca="false">AVERAGEIFS('4. Scored Leads'!G2:G501,'4. Scored Leads'!Y2:Y501,"Warm",'4. Scored Leads'!G2:G501,"&gt;0")</f>
        <v>9415713.46</v>
      </c>
      <c r="G6" s="60" t="s">
        <v>291</v>
      </c>
      <c r="H6" s="60" t="s">
        <v>194</v>
      </c>
      <c r="I6" s="60" t="s">
        <v>274</v>
      </c>
    </row>
    <row r="7" customFormat="false" ht="25.5" hidden="false" customHeight="true" outlineLevel="0" collapsed="false">
      <c r="B7" s="65" t="s">
        <v>34</v>
      </c>
      <c r="C7" s="60" t="n">
        <f aca="false">COUNTIF('4. Scored Leads'!Y2:Y501,"Cold")</f>
        <v>16</v>
      </c>
      <c r="D7" s="61" t="n">
        <f aca="false">C7/$C$8</f>
        <v>0.032</v>
      </c>
      <c r="E7" s="62" t="n">
        <f aca="false">AVERAGEIF('4. Scored Leads'!Y2:Y501,"Cold",'4. Scored Leads'!X2:X501)</f>
        <v>46.125</v>
      </c>
      <c r="F7" s="63" t="n">
        <f aca="false">AVERAGEIFS('4. Scored Leads'!G2:G501,'4. Scored Leads'!Y2:Y501,"Cold",'4. Scored Leads'!G2:G501,"&gt;0")</f>
        <v>5083332.33333333</v>
      </c>
      <c r="G7" s="60" t="s">
        <v>346</v>
      </c>
      <c r="H7" s="60" t="s">
        <v>219</v>
      </c>
      <c r="I7" s="60" t="s">
        <v>185</v>
      </c>
    </row>
    <row r="8" customFormat="false" ht="25.5" hidden="false" customHeight="true" outlineLevel="0" collapsed="false">
      <c r="B8" s="66" t="s">
        <v>114</v>
      </c>
      <c r="C8" s="67" t="n">
        <f aca="false">SUM(C5:C7)</f>
        <v>500</v>
      </c>
      <c r="D8" s="68" t="n">
        <f aca="false">SUM(D5:D7)</f>
        <v>1</v>
      </c>
      <c r="E8" s="69" t="n">
        <f aca="false">AVERAGE('4. Scored Leads'!X2:X501)</f>
        <v>67.036</v>
      </c>
      <c r="F8" s="70" t="n">
        <f aca="false">AVERAGEIF('4. Scored Leads'!G2:G501,"&gt;0")</f>
        <v>9574015.73291926</v>
      </c>
      <c r="G8" s="67"/>
      <c r="H8" s="67"/>
      <c r="I8" s="67"/>
    </row>
    <row r="11" customFormat="false" ht="24" hidden="false" customHeight="true" outlineLevel="0" collapsed="false">
      <c r="B11" s="39" t="s">
        <v>2186</v>
      </c>
      <c r="C11" s="39"/>
      <c r="D11" s="39"/>
      <c r="E11" s="39"/>
      <c r="F11" s="39"/>
      <c r="G11" s="39"/>
      <c r="H11" s="39"/>
      <c r="I11" s="39"/>
    </row>
    <row r="13" customFormat="false" ht="15" hidden="false" customHeight="true" outlineLevel="0" collapsed="false">
      <c r="B13" s="10" t="s">
        <v>31</v>
      </c>
      <c r="C13" s="10" t="s">
        <v>32</v>
      </c>
      <c r="D13" s="10" t="s">
        <v>33</v>
      </c>
      <c r="E13" s="10" t="s">
        <v>34</v>
      </c>
      <c r="F13" s="10" t="s">
        <v>35</v>
      </c>
    </row>
    <row r="14" customFormat="false" ht="15" hidden="false" customHeight="true" outlineLevel="0" collapsed="false">
      <c r="B14" s="71" t="s">
        <v>2187</v>
      </c>
      <c r="C14" s="72" t="n">
        <f aca="false">C5</f>
        <v>121</v>
      </c>
      <c r="D14" s="72" t="n">
        <f aca="false">C6</f>
        <v>363</v>
      </c>
      <c r="E14" s="72" t="n">
        <f aca="false">C7</f>
        <v>16</v>
      </c>
      <c r="F14" s="72" t="n">
        <f aca="false">SUM(C14:E14)</f>
        <v>500</v>
      </c>
    </row>
    <row r="15" customFormat="false" ht="15" hidden="false" customHeight="true" outlineLevel="0" collapsed="false">
      <c r="B15" s="71" t="s">
        <v>2188</v>
      </c>
      <c r="C15" s="73" t="n">
        <v>0.92</v>
      </c>
      <c r="D15" s="73" t="n">
        <v>0.78</v>
      </c>
      <c r="E15" s="73" t="n">
        <v>0.55</v>
      </c>
      <c r="F15" s="73"/>
    </row>
    <row r="16" customFormat="false" ht="15" hidden="false" customHeight="true" outlineLevel="0" collapsed="false">
      <c r="B16" s="71" t="s">
        <v>2189</v>
      </c>
      <c r="C16" s="74" t="n">
        <f aca="false">C14*C15</f>
        <v>111.32</v>
      </c>
      <c r="D16" s="74" t="n">
        <f aca="false">D14*D15</f>
        <v>283.14</v>
      </c>
      <c r="E16" s="74" t="n">
        <f aca="false">E14*E15</f>
        <v>8.8</v>
      </c>
      <c r="F16" s="74" t="n">
        <f aca="false">SUM(C16:E16)</f>
        <v>403.26</v>
      </c>
    </row>
    <row r="17" customFormat="false" ht="15" hidden="false" customHeight="true" outlineLevel="0" collapsed="false">
      <c r="B17" s="71" t="s">
        <v>2190</v>
      </c>
      <c r="C17" s="73" t="n">
        <v>0.45</v>
      </c>
      <c r="D17" s="73" t="n">
        <v>0.18</v>
      </c>
      <c r="E17" s="73" t="n">
        <v>0.04</v>
      </c>
      <c r="F17" s="73"/>
    </row>
    <row r="18" customFormat="false" ht="15" hidden="false" customHeight="true" outlineLevel="0" collapsed="false">
      <c r="B18" s="71" t="s">
        <v>2191</v>
      </c>
      <c r="C18" s="74" t="n">
        <f aca="false">C16*C17</f>
        <v>50.094</v>
      </c>
      <c r="D18" s="74" t="n">
        <f aca="false">D16*D17</f>
        <v>50.9652</v>
      </c>
      <c r="E18" s="74" t="n">
        <f aca="false">E16*E17</f>
        <v>0.352</v>
      </c>
      <c r="F18" s="74" t="n">
        <f aca="false">SUM(C18:E18)</f>
        <v>101.4112</v>
      </c>
    </row>
    <row r="19" customFormat="false" ht="15" hidden="false" customHeight="true" outlineLevel="0" collapsed="false">
      <c r="B19" s="71" t="s">
        <v>2192</v>
      </c>
      <c r="C19" s="73" t="n">
        <v>0.22</v>
      </c>
      <c r="D19" s="73" t="n">
        <v>0.16</v>
      </c>
      <c r="E19" s="73" t="n">
        <v>0.15</v>
      </c>
      <c r="F19" s="73"/>
    </row>
    <row r="20" customFormat="false" ht="15" hidden="false" customHeight="true" outlineLevel="0" collapsed="false">
      <c r="B20" s="71" t="s">
        <v>2193</v>
      </c>
      <c r="C20" s="74" t="n">
        <f aca="false">C18*C19</f>
        <v>11.02068</v>
      </c>
      <c r="D20" s="74" t="n">
        <f aca="false">D18*D19</f>
        <v>8.154432</v>
      </c>
      <c r="E20" s="74" t="n">
        <f aca="false">E18*E19</f>
        <v>0.0528</v>
      </c>
      <c r="F20" s="74" t="n">
        <f aca="false">SUM(C20:E20)</f>
        <v>19.227912</v>
      </c>
    </row>
    <row r="21" customFormat="false" ht="15" hidden="false" customHeight="true" outlineLevel="0" collapsed="false">
      <c r="B21" s="71" t="s">
        <v>2194</v>
      </c>
      <c r="C21" s="75" t="n">
        <f aca="false">C20/C14</f>
        <v>0.09108</v>
      </c>
      <c r="D21" s="75" t="n">
        <f aca="false">D20/D14</f>
        <v>0.022464</v>
      </c>
      <c r="E21" s="75" t="n">
        <f aca="false">E20/E14</f>
        <v>0.0033</v>
      </c>
      <c r="F21" s="75" t="n">
        <f aca="false">F20/F14</f>
        <v>0.038455824</v>
      </c>
    </row>
  </sheetData>
  <mergeCells count="2">
    <mergeCell ref="B2:I2"/>
    <mergeCell ref="B11:I1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L50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5" topLeftCell="B6" activePane="bottomRight" state="frozen"/>
      <selection pane="topLeft" activeCell="A1" activeCellId="0" sqref="A1"/>
      <selection pane="topRight" activeCell="B1" activeCellId="0" sqref="B1"/>
      <selection pane="bottomLeft" activeCell="A6" activeCellId="0" sqref="A6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7"/>
    <col collapsed="false" customWidth="true" hidden="false" outlineLevel="0" max="3" min="3" style="1" width="9"/>
    <col collapsed="false" customWidth="true" hidden="false" outlineLevel="0" max="4" min="4" style="1" width="22"/>
    <col collapsed="false" customWidth="true" hidden="false" outlineLevel="0" max="5" min="5" style="1" width="13"/>
    <col collapsed="false" customWidth="true" hidden="false" outlineLevel="0" max="6" min="6" style="1" width="17"/>
    <col collapsed="false" customWidth="true" hidden="false" outlineLevel="0" max="7" min="7" style="1" width="28"/>
    <col collapsed="false" customWidth="true" hidden="false" outlineLevel="0" max="8" min="8" style="1" width="13"/>
    <col collapsed="false" customWidth="true" hidden="false" outlineLevel="0" max="9" min="9" style="1" width="8"/>
    <col collapsed="false" customWidth="true" hidden="false" outlineLevel="0" max="10" min="10" style="1" width="10"/>
    <col collapsed="false" customWidth="true" hidden="false" outlineLevel="0" max="11" min="11" style="1" width="12"/>
    <col collapsed="false" customWidth="true" hidden="false" outlineLevel="0" max="12" min="12" style="1" width="60"/>
  </cols>
  <sheetData>
    <row r="2" customFormat="false" ht="27.75" hidden="false" customHeight="true" outlineLevel="0" collapsed="false">
      <c r="B2" s="76" t="s">
        <v>2195</v>
      </c>
      <c r="C2" s="76"/>
      <c r="D2" s="76"/>
      <c r="E2" s="76"/>
      <c r="F2" s="76"/>
      <c r="G2" s="76"/>
      <c r="H2" s="76"/>
      <c r="I2" s="76"/>
    </row>
    <row r="3" customFormat="false" ht="15" hidden="false" customHeight="true" outlineLevel="0" collapsed="false">
      <c r="B3" s="77" t="s">
        <v>2196</v>
      </c>
      <c r="C3" s="77"/>
      <c r="D3" s="77"/>
      <c r="E3" s="77"/>
      <c r="F3" s="77"/>
      <c r="G3" s="77"/>
      <c r="H3" s="77"/>
      <c r="I3" s="77"/>
    </row>
    <row r="5" customFormat="false" ht="30" hidden="false" customHeight="true" outlineLevel="0" collapsed="false">
      <c r="B5" s="40" t="s">
        <v>2197</v>
      </c>
      <c r="C5" s="40" t="s">
        <v>146</v>
      </c>
      <c r="D5" s="40" t="s">
        <v>2161</v>
      </c>
      <c r="E5" s="40" t="s">
        <v>149</v>
      </c>
      <c r="F5" s="40" t="s">
        <v>2198</v>
      </c>
      <c r="G5" s="40" t="s">
        <v>2199</v>
      </c>
      <c r="H5" s="40" t="s">
        <v>2200</v>
      </c>
      <c r="I5" s="40" t="s">
        <v>2176</v>
      </c>
      <c r="J5" s="40" t="s">
        <v>116</v>
      </c>
      <c r="K5" s="40" t="s">
        <v>2201</v>
      </c>
      <c r="L5" s="40" t="s">
        <v>2202</v>
      </c>
    </row>
    <row r="6" customFormat="false" ht="15" hidden="false" customHeight="true" outlineLevel="0" collapsed="false">
      <c r="B6" s="49" t="n">
        <v>1</v>
      </c>
      <c r="C6" s="49" t="str">
        <f aca="false">'4. Scored Leads'!A207</f>
        <v>L0206</v>
      </c>
      <c r="D6" s="49" t="str">
        <f aca="false">'4. Scored Leads'!B207</f>
        <v>Rifa Khan</v>
      </c>
      <c r="E6" s="49" t="str">
        <f aca="false">'4. Scored Leads'!C207</f>
        <v>01621928554</v>
      </c>
      <c r="F6" s="49" t="str">
        <f aca="false">'4. Scored Leads'!D207</f>
        <v>Mirpur DOHS</v>
      </c>
      <c r="G6" s="49" t="str">
        <f aca="false">'4. Scored Leads'!E207</f>
        <v>Skyline Heights – Bashundhara</v>
      </c>
      <c r="H6" s="51" t="n">
        <f aca="false">'4. Scored Leads'!G207</f>
        <v>11249999</v>
      </c>
      <c r="I6" s="56" t="n">
        <f aca="false">'4. Scored Leads'!X207</f>
        <v>91</v>
      </c>
      <c r="J6" s="49" t="str">
        <f aca="false">'4. Scored Leads'!Y207</f>
        <v>Hot</v>
      </c>
      <c r="K6" s="49" t="str">
        <f aca="false">IF(J6="Hot","≤ 5 min",IF(J6="Warm","≤ 24 hrs","≤ 72 hrs"))</f>
        <v>≤ 5 min</v>
      </c>
      <c r="L6" s="78" t="str">
        <f aca="false">IF(J6="Hot","Open w/ site-visit slot offer · highlight scarcity · close for visit date",IF(J6="Warm","Share floor plan + EMI calc · qualify timeline · book callback","Polite single attempt · log objection · move to retargeting"))</f>
        <v>Open w/ site-visit slot offer · highlight scarcity · close for visit date</v>
      </c>
    </row>
    <row r="7" customFormat="false" ht="15" hidden="false" customHeight="true" outlineLevel="0" collapsed="false">
      <c r="B7" s="52" t="n">
        <v>2</v>
      </c>
      <c r="C7" s="52" t="str">
        <f aca="false">'4. Scored Leads'!A342</f>
        <v>L0341</v>
      </c>
      <c r="D7" s="52" t="str">
        <f aca="false">'4. Scored Leads'!B342</f>
        <v>Mehedi Bhuiyan</v>
      </c>
      <c r="E7" s="52" t="str">
        <f aca="false">'4. Scored Leads'!C342</f>
        <v>01620569815</v>
      </c>
      <c r="F7" s="52" t="str">
        <f aca="false">'4. Scored Leads'!D342</f>
        <v>Bashundhara R/A</v>
      </c>
      <c r="G7" s="52" t="str">
        <f aca="false">'4. Scored Leads'!E342</f>
        <v>Skyline Heights – Bashundhara</v>
      </c>
      <c r="H7" s="54" t="n">
        <f aca="false">'4. Scored Leads'!G342</f>
        <v>8999999</v>
      </c>
      <c r="I7" s="58" t="n">
        <f aca="false">'4. Scored Leads'!X342</f>
        <v>88</v>
      </c>
      <c r="J7" s="52" t="str">
        <f aca="false">'4. Scored Leads'!Y342</f>
        <v>Hot</v>
      </c>
      <c r="K7" s="52" t="str">
        <f aca="false">IF(J7="Hot","≤ 5 min",IF(J7="Warm","≤ 24 hrs","≤ 72 hrs"))</f>
        <v>≤ 5 min</v>
      </c>
      <c r="L7" s="79" t="str">
        <f aca="false">IF(J7="Hot","Open w/ site-visit slot offer · highlight scarcity · close for visit date",IF(J7="Warm","Share floor plan + EMI calc · qualify timeline · book callback","Polite single attempt · log objection · move to retargeting"))</f>
        <v>Open w/ site-visit slot offer · highlight scarcity · close for visit date</v>
      </c>
    </row>
    <row r="8" customFormat="false" ht="15" hidden="false" customHeight="true" outlineLevel="0" collapsed="false">
      <c r="B8" s="49" t="n">
        <v>3</v>
      </c>
      <c r="C8" s="49" t="str">
        <f aca="false">'4. Scored Leads'!A196</f>
        <v>L0195</v>
      </c>
      <c r="D8" s="49" t="str">
        <f aca="false">'4. Scored Leads'!B196</f>
        <v>Towhid Hasan</v>
      </c>
      <c r="E8" s="49" t="str">
        <f aca="false">'4. Scored Leads'!C196</f>
        <v>01777625349</v>
      </c>
      <c r="F8" s="49" t="str">
        <f aca="false">'4. Scored Leads'!D196</f>
        <v>Mirpur DOHS</v>
      </c>
      <c r="G8" s="49" t="str">
        <f aca="false">'4. Scored Leads'!E196</f>
        <v>Mirpur DOHS Premier</v>
      </c>
      <c r="H8" s="51" t="n">
        <f aca="false">'4. Scored Leads'!G196</f>
        <v>6999999</v>
      </c>
      <c r="I8" s="56" t="n">
        <f aca="false">'4. Scored Leads'!X196</f>
        <v>86</v>
      </c>
      <c r="J8" s="49" t="str">
        <f aca="false">'4. Scored Leads'!Y196</f>
        <v>Hot</v>
      </c>
      <c r="K8" s="49" t="str">
        <f aca="false">IF(J8="Hot","≤ 5 min",IF(J8="Warm","≤ 24 hrs","≤ 72 hrs"))</f>
        <v>≤ 5 min</v>
      </c>
      <c r="L8" s="78" t="str">
        <f aca="false">IF(J8="Hot","Open w/ site-visit slot offer · highlight scarcity · close for visit date",IF(J8="Warm","Share floor plan + EMI calc · qualify timeline · book callback","Polite single attempt · log objection · move to retargeting"))</f>
        <v>Open w/ site-visit slot offer · highlight scarcity · close for visit date</v>
      </c>
    </row>
    <row r="9" customFormat="false" ht="15" hidden="false" customHeight="true" outlineLevel="0" collapsed="false">
      <c r="B9" s="52" t="n">
        <v>4</v>
      </c>
      <c r="C9" s="52" t="str">
        <f aca="false">'4. Scored Leads'!A253</f>
        <v>L0252</v>
      </c>
      <c r="D9" s="52" t="str">
        <f aca="false">'4. Scored Leads'!B253</f>
        <v>Tasnim Bhuiyan</v>
      </c>
      <c r="E9" s="52" t="str">
        <f aca="false">'4. Scored Leads'!C253</f>
        <v>01561108046</v>
      </c>
      <c r="F9" s="52" t="str">
        <f aca="false">'4. Scored Leads'!D253</f>
        <v>Uttara</v>
      </c>
      <c r="G9" s="52" t="str">
        <f aca="false">'4. Scored Leads'!E253</f>
        <v>Skyline Heights – Bashundhara</v>
      </c>
      <c r="H9" s="54" t="n">
        <f aca="false">'4. Scored Leads'!G253</f>
        <v>6999999</v>
      </c>
      <c r="I9" s="58" t="n">
        <f aca="false">'4. Scored Leads'!X253</f>
        <v>86</v>
      </c>
      <c r="J9" s="52" t="str">
        <f aca="false">'4. Scored Leads'!Y253</f>
        <v>Hot</v>
      </c>
      <c r="K9" s="52" t="str">
        <f aca="false">IF(J9="Hot","≤ 5 min",IF(J9="Warm","≤ 24 hrs","≤ 72 hrs"))</f>
        <v>≤ 5 min</v>
      </c>
      <c r="L9" s="79" t="str">
        <f aca="false">IF(J9="Hot","Open w/ site-visit slot offer · highlight scarcity · close for visit date",IF(J9="Warm","Share floor plan + EMI calc · qualify timeline · book callback","Polite single attempt · log objection · move to retargeting"))</f>
        <v>Open w/ site-visit slot offer · highlight scarcity · close for visit date</v>
      </c>
    </row>
    <row r="10" customFormat="false" ht="15" hidden="false" customHeight="true" outlineLevel="0" collapsed="false">
      <c r="B10" s="49" t="n">
        <v>5</v>
      </c>
      <c r="C10" s="49" t="str">
        <f aca="false">'4. Scored Leads'!A492</f>
        <v>L0491</v>
      </c>
      <c r="D10" s="49" t="str">
        <f aca="false">'4. Scored Leads'!B492</f>
        <v>Arif Islam</v>
      </c>
      <c r="E10" s="49" t="str">
        <f aca="false">'4. Scored Leads'!C492</f>
        <v>01761537221</v>
      </c>
      <c r="F10" s="49" t="str">
        <f aca="false">'4. Scored Leads'!D492</f>
        <v>Uttara</v>
      </c>
      <c r="G10" s="49" t="str">
        <f aca="false">'4. Scored Leads'!E492</f>
        <v>Uttara Greenview</v>
      </c>
      <c r="H10" s="51" t="n">
        <f aca="false">'4. Scored Leads'!G492</f>
        <v>13750000</v>
      </c>
      <c r="I10" s="56" t="n">
        <f aca="false">'4. Scored Leads'!X492</f>
        <v>86</v>
      </c>
      <c r="J10" s="49" t="str">
        <f aca="false">'4. Scored Leads'!Y492</f>
        <v>Hot</v>
      </c>
      <c r="K10" s="49" t="str">
        <f aca="false">IF(J10="Hot","≤ 5 min",IF(J10="Warm","≤ 24 hrs","≤ 72 hrs"))</f>
        <v>≤ 5 min</v>
      </c>
      <c r="L10" s="78" t="str">
        <f aca="false">IF(J10="Hot","Open w/ site-visit slot offer · highlight scarcity · close for visit date",IF(J10="Warm","Share floor plan + EMI calc · qualify timeline · book callback","Polite single attempt · log objection · move to retargeting"))</f>
        <v>Open w/ site-visit slot offer · highlight scarcity · close for visit date</v>
      </c>
    </row>
    <row r="11" customFormat="false" ht="15" hidden="false" customHeight="true" outlineLevel="0" collapsed="false">
      <c r="B11" s="52" t="n">
        <v>6</v>
      </c>
      <c r="C11" s="52" t="str">
        <f aca="false">'4. Scored Leads'!A69</f>
        <v>L0068</v>
      </c>
      <c r="D11" s="52" t="str">
        <f aca="false">'4. Scored Leads'!B69</f>
        <v>Farzana Hossain</v>
      </c>
      <c r="E11" s="52" t="str">
        <f aca="false">'4. Scored Leads'!C69</f>
        <v>01939599534</v>
      </c>
      <c r="F11" s="52" t="str">
        <f aca="false">'4. Scored Leads'!D69</f>
        <v>Mohammadpur</v>
      </c>
      <c r="G11" s="52" t="str">
        <f aca="false">'4. Scored Leads'!E69</f>
        <v>Banasree Bay</v>
      </c>
      <c r="H11" s="54" t="n">
        <f aca="false">'4. Scored Leads'!G69</f>
        <v>8999999</v>
      </c>
      <c r="I11" s="58" t="n">
        <f aca="false">'4. Scored Leads'!X69</f>
        <v>85</v>
      </c>
      <c r="J11" s="52" t="str">
        <f aca="false">'4. Scored Leads'!Y69</f>
        <v>Hot</v>
      </c>
      <c r="K11" s="52" t="str">
        <f aca="false">IF(J11="Hot","≤ 5 min",IF(J11="Warm","≤ 24 hrs","≤ 72 hrs"))</f>
        <v>≤ 5 min</v>
      </c>
      <c r="L11" s="79" t="str">
        <f aca="false">IF(J11="Hot","Open w/ site-visit slot offer · highlight scarcity · close for visit date",IF(J11="Warm","Share floor plan + EMI calc · qualify timeline · book callback","Polite single attempt · log objection · move to retargeting"))</f>
        <v>Open w/ site-visit slot offer · highlight scarcity · close for visit date</v>
      </c>
    </row>
    <row r="12" customFormat="false" ht="15" hidden="false" customHeight="true" outlineLevel="0" collapsed="false">
      <c r="B12" s="49" t="n">
        <v>7</v>
      </c>
      <c r="C12" s="49" t="str">
        <f aca="false">'4. Scored Leads'!A167</f>
        <v>L0166</v>
      </c>
      <c r="D12" s="49" t="str">
        <f aca="false">'4. Scored Leads'!B167</f>
        <v>Jubayer Reza</v>
      </c>
      <c r="E12" s="49" t="str">
        <f aca="false">'4. Scored Leads'!C167</f>
        <v>01746333127</v>
      </c>
      <c r="F12" s="49" t="str">
        <f aca="false">'4. Scored Leads'!D167</f>
        <v>Aftab Nagar</v>
      </c>
      <c r="G12" s="49" t="str">
        <f aca="false">'4. Scored Leads'!E167</f>
        <v>Aftab Garden Residence</v>
      </c>
      <c r="H12" s="51" t="n">
        <f aca="false">'4. Scored Leads'!G167</f>
        <v>8999999</v>
      </c>
      <c r="I12" s="56" t="n">
        <f aca="false">'4. Scored Leads'!X167</f>
        <v>85</v>
      </c>
      <c r="J12" s="49" t="str">
        <f aca="false">'4. Scored Leads'!Y167</f>
        <v>Hot</v>
      </c>
      <c r="K12" s="49" t="str">
        <f aca="false">IF(J12="Hot","≤ 5 min",IF(J12="Warm","≤ 24 hrs","≤ 72 hrs"))</f>
        <v>≤ 5 min</v>
      </c>
      <c r="L12" s="78" t="str">
        <f aca="false">IF(J12="Hot","Open w/ site-visit slot offer · highlight scarcity · close for visit date",IF(J12="Warm","Share floor plan + EMI calc · qualify timeline · book callback","Polite single attempt · log objection · move to retargeting"))</f>
        <v>Open w/ site-visit slot offer · highlight scarcity · close for visit date</v>
      </c>
    </row>
    <row r="13" customFormat="false" ht="15" hidden="false" customHeight="true" outlineLevel="0" collapsed="false">
      <c r="B13" s="52" t="n">
        <v>8</v>
      </c>
      <c r="C13" s="52" t="str">
        <f aca="false">'4. Scored Leads'!A199</f>
        <v>L0198</v>
      </c>
      <c r="D13" s="52" t="str">
        <f aca="false">'4. Scored Leads'!B199</f>
        <v>Saiful Reza</v>
      </c>
      <c r="E13" s="52" t="str">
        <f aca="false">'4. Scored Leads'!C199</f>
        <v>01632538179</v>
      </c>
      <c r="F13" s="52" t="str">
        <f aca="false">'4. Scored Leads'!D199</f>
        <v>Uttara</v>
      </c>
      <c r="G13" s="52" t="str">
        <f aca="false">'4. Scored Leads'!E199</f>
        <v>Banasree Bay</v>
      </c>
      <c r="H13" s="54" t="n">
        <f aca="false">'4. Scored Leads'!G199</f>
        <v>13750000</v>
      </c>
      <c r="I13" s="58" t="n">
        <f aca="false">'4. Scored Leads'!X199</f>
        <v>85</v>
      </c>
      <c r="J13" s="52" t="str">
        <f aca="false">'4. Scored Leads'!Y199</f>
        <v>Hot</v>
      </c>
      <c r="K13" s="52" t="str">
        <f aca="false">IF(J13="Hot","≤ 5 min",IF(J13="Warm","≤ 24 hrs","≤ 72 hrs"))</f>
        <v>≤ 5 min</v>
      </c>
      <c r="L13" s="79" t="str">
        <f aca="false">IF(J13="Hot","Open w/ site-visit slot offer · highlight scarcity · close for visit date",IF(J13="Warm","Share floor plan + EMI calc · qualify timeline · book callback","Polite single attempt · log objection · move to retargeting"))</f>
        <v>Open w/ site-visit slot offer · highlight scarcity · close for visit date</v>
      </c>
    </row>
    <row r="14" customFormat="false" ht="15" hidden="false" customHeight="true" outlineLevel="0" collapsed="false">
      <c r="B14" s="49" t="n">
        <v>9</v>
      </c>
      <c r="C14" s="49" t="str">
        <f aca="false">'4. Scored Leads'!A323</f>
        <v>L0322</v>
      </c>
      <c r="D14" s="49" t="str">
        <f aca="false">'4. Scored Leads'!B323</f>
        <v>Asif Khan</v>
      </c>
      <c r="E14" s="49" t="str">
        <f aca="false">'4. Scored Leads'!C323</f>
        <v>01784964985</v>
      </c>
      <c r="F14" s="49" t="str">
        <f aca="false">'4. Scored Leads'!D323</f>
        <v>Uttara</v>
      </c>
      <c r="G14" s="49" t="str">
        <f aca="false">'4. Scored Leads'!E323</f>
        <v>Aftab Garden Residence</v>
      </c>
      <c r="H14" s="51" t="n">
        <f aca="false">'4. Scored Leads'!G323</f>
        <v>11249999</v>
      </c>
      <c r="I14" s="56" t="n">
        <f aca="false">'4. Scored Leads'!X323</f>
        <v>85</v>
      </c>
      <c r="J14" s="49" t="str">
        <f aca="false">'4. Scored Leads'!Y323</f>
        <v>Hot</v>
      </c>
      <c r="K14" s="49" t="str">
        <f aca="false">IF(J14="Hot","≤ 5 min",IF(J14="Warm","≤ 24 hrs","≤ 72 hrs"))</f>
        <v>≤ 5 min</v>
      </c>
      <c r="L14" s="78" t="str">
        <f aca="false">IF(J14="Hot","Open w/ site-visit slot offer · highlight scarcity · close for visit date",IF(J14="Warm","Share floor plan + EMI calc · qualify timeline · book callback","Polite single attempt · log objection · move to retargeting"))</f>
        <v>Open w/ site-visit slot offer · highlight scarcity · close for visit date</v>
      </c>
    </row>
    <row r="15" customFormat="false" ht="15" hidden="false" customHeight="true" outlineLevel="0" collapsed="false">
      <c r="B15" s="52" t="n">
        <v>10</v>
      </c>
      <c r="C15" s="52" t="str">
        <f aca="false">'4. Scored Leads'!A347</f>
        <v>L0346</v>
      </c>
      <c r="D15" s="52" t="str">
        <f aca="false">'4. Scored Leads'!B347</f>
        <v>Arif Sheikh</v>
      </c>
      <c r="E15" s="52" t="str">
        <f aca="false">'4. Scored Leads'!C347</f>
        <v>01341328348</v>
      </c>
      <c r="F15" s="52" t="str">
        <f aca="false">'4. Scored Leads'!D347</f>
        <v>Bashundhara R/A</v>
      </c>
      <c r="G15" s="52" t="str">
        <f aca="false">'4. Scored Leads'!E347</f>
        <v>Banasree Bay</v>
      </c>
      <c r="H15" s="54" t="n">
        <f aca="false">'4. Scored Leads'!G347</f>
        <v>11249999</v>
      </c>
      <c r="I15" s="58" t="n">
        <f aca="false">'4. Scored Leads'!X347</f>
        <v>85</v>
      </c>
      <c r="J15" s="52" t="str">
        <f aca="false">'4. Scored Leads'!Y347</f>
        <v>Hot</v>
      </c>
      <c r="K15" s="52" t="str">
        <f aca="false">IF(J15="Hot","≤ 5 min",IF(J15="Warm","≤ 24 hrs","≤ 72 hrs"))</f>
        <v>≤ 5 min</v>
      </c>
      <c r="L15" s="79" t="str">
        <f aca="false">IF(J15="Hot","Open w/ site-visit slot offer · highlight scarcity · close for visit date",IF(J15="Warm","Share floor plan + EMI calc · qualify timeline · book callback","Polite single attempt · log objection · move to retargeting"))</f>
        <v>Open w/ site-visit slot offer · highlight scarcity · close for visit date</v>
      </c>
    </row>
    <row r="16" customFormat="false" ht="15" hidden="false" customHeight="true" outlineLevel="0" collapsed="false">
      <c r="B16" s="49" t="n">
        <v>11</v>
      </c>
      <c r="C16" s="49" t="str">
        <f aca="false">'4. Scored Leads'!A439</f>
        <v>L0438</v>
      </c>
      <c r="D16" s="49" t="str">
        <f aca="false">'4. Scored Leads'!B439</f>
        <v>Mahmud Mondol</v>
      </c>
      <c r="E16" s="49" t="str">
        <f aca="false">'4. Scored Leads'!C439</f>
        <v>01991945757</v>
      </c>
      <c r="F16" s="49" t="str">
        <f aca="false">'4. Scored Leads'!D439</f>
        <v>Bashundhara R/A</v>
      </c>
      <c r="G16" s="49" t="str">
        <f aca="false">'4. Scored Leads'!E439</f>
        <v>Uttara Greenview</v>
      </c>
      <c r="H16" s="51" t="n">
        <f aca="false">'4. Scored Leads'!G439</f>
        <v>13750000</v>
      </c>
      <c r="I16" s="56" t="n">
        <f aca="false">'4. Scored Leads'!X439</f>
        <v>85</v>
      </c>
      <c r="J16" s="49" t="str">
        <f aca="false">'4. Scored Leads'!Y439</f>
        <v>Hot</v>
      </c>
      <c r="K16" s="49" t="str">
        <f aca="false">IF(J16="Hot","≤ 5 min",IF(J16="Warm","≤ 24 hrs","≤ 72 hrs"))</f>
        <v>≤ 5 min</v>
      </c>
      <c r="L16" s="78" t="str">
        <f aca="false">IF(J16="Hot","Open w/ site-visit slot offer · highlight scarcity · close for visit date",IF(J16="Warm","Share floor plan + EMI calc · qualify timeline · book callback","Polite single attempt · log objection · move to retargeting"))</f>
        <v>Open w/ site-visit slot offer · highlight scarcity · close for visit date</v>
      </c>
    </row>
    <row r="17" customFormat="false" ht="15" hidden="false" customHeight="true" outlineLevel="0" collapsed="false">
      <c r="B17" s="52" t="n">
        <v>12</v>
      </c>
      <c r="C17" s="52" t="str">
        <f aca="false">'4. Scored Leads'!A478</f>
        <v>L0477</v>
      </c>
      <c r="D17" s="52" t="str">
        <f aca="false">'4. Scored Leads'!B478</f>
        <v>Mahmud Sarkar</v>
      </c>
      <c r="E17" s="52" t="str">
        <f aca="false">'4. Scored Leads'!C478</f>
        <v>01802455910</v>
      </c>
      <c r="F17" s="52" t="str">
        <f aca="false">'4. Scored Leads'!D478</f>
        <v>Aftab Nagar</v>
      </c>
      <c r="G17" s="52" t="str">
        <f aca="false">'4. Scored Leads'!E478</f>
        <v>Aftab Garden Residence</v>
      </c>
      <c r="H17" s="54" t="n">
        <f aca="false">'4. Scored Leads'!G478</f>
        <v>13750000</v>
      </c>
      <c r="I17" s="58" t="n">
        <f aca="false">'4. Scored Leads'!X478</f>
        <v>85</v>
      </c>
      <c r="J17" s="52" t="str">
        <f aca="false">'4. Scored Leads'!Y478</f>
        <v>Hot</v>
      </c>
      <c r="K17" s="52" t="str">
        <f aca="false">IF(J17="Hot","≤ 5 min",IF(J17="Warm","≤ 24 hrs","≤ 72 hrs"))</f>
        <v>≤ 5 min</v>
      </c>
      <c r="L17" s="79" t="str">
        <f aca="false">IF(J17="Hot","Open w/ site-visit slot offer · highlight scarcity · close for visit date",IF(J17="Warm","Share floor plan + EMI calc · qualify timeline · book callback","Polite single attempt · log objection · move to retargeting"))</f>
        <v>Open w/ site-visit slot offer · highlight scarcity · close for visit date</v>
      </c>
    </row>
    <row r="18" customFormat="false" ht="15" hidden="false" customHeight="true" outlineLevel="0" collapsed="false">
      <c r="B18" s="49" t="n">
        <v>13</v>
      </c>
      <c r="C18" s="49" t="str">
        <f aca="false">'4. Scored Leads'!A107</f>
        <v>L0106</v>
      </c>
      <c r="D18" s="49" t="str">
        <f aca="false">'4. Scored Leads'!B107</f>
        <v>Jubayer Islam</v>
      </c>
      <c r="E18" s="49" t="str">
        <f aca="false">'4. Scored Leads'!C107</f>
        <v>01468548709</v>
      </c>
      <c r="F18" s="49" t="str">
        <f aca="false">'4. Scored Leads'!D107</f>
        <v>Bashundhara R/A</v>
      </c>
      <c r="G18" s="49" t="str">
        <f aca="false">'4. Scored Leads'!E107</f>
        <v>Skyline Heights – Bashundhara</v>
      </c>
      <c r="H18" s="51" t="n">
        <f aca="false">'4. Scored Leads'!G107</f>
        <v>11249999</v>
      </c>
      <c r="I18" s="56" t="n">
        <f aca="false">'4. Scored Leads'!X107</f>
        <v>84</v>
      </c>
      <c r="J18" s="49" t="str">
        <f aca="false">'4. Scored Leads'!Y107</f>
        <v>Hot</v>
      </c>
      <c r="K18" s="49" t="str">
        <f aca="false">IF(J18="Hot","≤ 5 min",IF(J18="Warm","≤ 24 hrs","≤ 72 hrs"))</f>
        <v>≤ 5 min</v>
      </c>
      <c r="L18" s="78" t="str">
        <f aca="false">IF(J18="Hot","Open w/ site-visit slot offer · highlight scarcity · close for visit date",IF(J18="Warm","Share floor plan + EMI calc · qualify timeline · book callback","Polite single attempt · log objection · move to retargeting"))</f>
        <v>Open w/ site-visit slot offer · highlight scarcity · close for visit date</v>
      </c>
    </row>
    <row r="19" customFormat="false" ht="15" hidden="false" customHeight="true" outlineLevel="0" collapsed="false">
      <c r="B19" s="52" t="n">
        <v>14</v>
      </c>
      <c r="C19" s="52" t="str">
        <f aca="false">'4. Scored Leads'!A123</f>
        <v>L0122</v>
      </c>
      <c r="D19" s="52" t="str">
        <f aca="false">'4. Scored Leads'!B123</f>
        <v>Tausif Chowdhury</v>
      </c>
      <c r="E19" s="52" t="str">
        <f aca="false">'4. Scored Leads'!C123</f>
        <v>01379827080</v>
      </c>
      <c r="F19" s="52" t="str">
        <f aca="false">'4. Scored Leads'!D123</f>
        <v>Uttara</v>
      </c>
      <c r="G19" s="52" t="str">
        <f aca="false">'4. Scored Leads'!E123</f>
        <v>Banasree Bay</v>
      </c>
      <c r="H19" s="54" t="n">
        <f aca="false">'4. Scored Leads'!G123</f>
        <v>13750000</v>
      </c>
      <c r="I19" s="58" t="n">
        <f aca="false">'4. Scored Leads'!X123</f>
        <v>84</v>
      </c>
      <c r="J19" s="52" t="str">
        <f aca="false">'4. Scored Leads'!Y123</f>
        <v>Hot</v>
      </c>
      <c r="K19" s="52" t="str">
        <f aca="false">IF(J19="Hot","≤ 5 min",IF(J19="Warm","≤ 24 hrs","≤ 72 hrs"))</f>
        <v>≤ 5 min</v>
      </c>
      <c r="L19" s="79" t="str">
        <f aca="false">IF(J19="Hot","Open w/ site-visit slot offer · highlight scarcity · close for visit date",IF(J19="Warm","Share floor plan + EMI calc · qualify timeline · book callback","Polite single attempt · log objection · move to retargeting"))</f>
        <v>Open w/ site-visit slot offer · highlight scarcity · close for visit date</v>
      </c>
    </row>
    <row r="20" customFormat="false" ht="15" hidden="false" customHeight="true" outlineLevel="0" collapsed="false">
      <c r="B20" s="49" t="n">
        <v>15</v>
      </c>
      <c r="C20" s="49" t="str">
        <f aca="false">'4. Scored Leads'!A148</f>
        <v>L0147</v>
      </c>
      <c r="D20" s="49" t="str">
        <f aca="false">'4. Scored Leads'!B148</f>
        <v>Nabila Reza</v>
      </c>
      <c r="E20" s="49" t="str">
        <f aca="false">'4. Scored Leads'!C148</f>
        <v>01659876220</v>
      </c>
      <c r="F20" s="49" t="str">
        <f aca="false">'4. Scored Leads'!D148</f>
        <v>Aftab Nagar</v>
      </c>
      <c r="G20" s="49" t="str">
        <f aca="false">'4. Scored Leads'!E148</f>
        <v>Skyline Heights – Bashundhara</v>
      </c>
      <c r="H20" s="51" t="n">
        <f aca="false">'4. Scored Leads'!G148</f>
        <v>11249999</v>
      </c>
      <c r="I20" s="56" t="n">
        <f aca="false">'4. Scored Leads'!X148</f>
        <v>84</v>
      </c>
      <c r="J20" s="49" t="str">
        <f aca="false">'4. Scored Leads'!Y148</f>
        <v>Hot</v>
      </c>
      <c r="K20" s="49" t="str">
        <f aca="false">IF(J20="Hot","≤ 5 min",IF(J20="Warm","≤ 24 hrs","≤ 72 hrs"))</f>
        <v>≤ 5 min</v>
      </c>
      <c r="L20" s="78" t="str">
        <f aca="false">IF(J20="Hot","Open w/ site-visit slot offer · highlight scarcity · close for visit date",IF(J20="Warm","Share floor plan + EMI calc · qualify timeline · book callback","Polite single attempt · log objection · move to retargeting"))</f>
        <v>Open w/ site-visit slot offer · highlight scarcity · close for visit date</v>
      </c>
    </row>
    <row r="21" customFormat="false" ht="15" hidden="false" customHeight="true" outlineLevel="0" collapsed="false">
      <c r="B21" s="52" t="n">
        <v>16</v>
      </c>
      <c r="C21" s="52" t="str">
        <f aca="false">'4. Scored Leads'!A153</f>
        <v>L0152</v>
      </c>
      <c r="D21" s="52" t="str">
        <f aca="false">'4. Scored Leads'!B153</f>
        <v>Nabila Ahmed</v>
      </c>
      <c r="E21" s="52" t="str">
        <f aca="false">'4. Scored Leads'!C153</f>
        <v>01481474350</v>
      </c>
      <c r="F21" s="52" t="str">
        <f aca="false">'4. Scored Leads'!D153</f>
        <v>Bashundhara R/A</v>
      </c>
      <c r="G21" s="52" t="str">
        <f aca="false">'4. Scored Leads'!E153</f>
        <v>Aftab Garden Residence</v>
      </c>
      <c r="H21" s="54" t="n">
        <f aca="false">'4. Scored Leads'!G153</f>
        <v>11249999</v>
      </c>
      <c r="I21" s="58" t="n">
        <f aca="false">'4. Scored Leads'!X153</f>
        <v>84</v>
      </c>
      <c r="J21" s="52" t="str">
        <f aca="false">'4. Scored Leads'!Y153</f>
        <v>Hot</v>
      </c>
      <c r="K21" s="52" t="str">
        <f aca="false">IF(J21="Hot","≤ 5 min",IF(J21="Warm","≤ 24 hrs","≤ 72 hrs"))</f>
        <v>≤ 5 min</v>
      </c>
      <c r="L21" s="79" t="str">
        <f aca="false">IF(J21="Hot","Open w/ site-visit slot offer · highlight scarcity · close for visit date",IF(J21="Warm","Share floor plan + EMI calc · qualify timeline · book callback","Polite single attempt · log objection · move to retargeting"))</f>
        <v>Open w/ site-visit slot offer · highlight scarcity · close for visit date</v>
      </c>
    </row>
    <row r="22" customFormat="false" ht="15" hidden="false" customHeight="true" outlineLevel="0" collapsed="false">
      <c r="B22" s="49" t="n">
        <v>17</v>
      </c>
      <c r="C22" s="49" t="str">
        <f aca="false">'4. Scored Leads'!A156</f>
        <v>L0155</v>
      </c>
      <c r="D22" s="49" t="str">
        <f aca="false">'4. Scored Leads'!B156</f>
        <v>Mehedi Ahmed</v>
      </c>
      <c r="E22" s="49" t="str">
        <f aca="false">'4. Scored Leads'!C156</f>
        <v>01803173109</v>
      </c>
      <c r="F22" s="49" t="str">
        <f aca="false">'4. Scored Leads'!D156</f>
        <v>Banasree</v>
      </c>
      <c r="G22" s="49" t="str">
        <f aca="false">'4. Scored Leads'!E156</f>
        <v>Uttara Greenview</v>
      </c>
      <c r="H22" s="51" t="n">
        <f aca="false">'4. Scored Leads'!G156</f>
        <v>8999999</v>
      </c>
      <c r="I22" s="56" t="n">
        <f aca="false">'4. Scored Leads'!X156</f>
        <v>84</v>
      </c>
      <c r="J22" s="49" t="str">
        <f aca="false">'4. Scored Leads'!Y156</f>
        <v>Hot</v>
      </c>
      <c r="K22" s="49" t="str">
        <f aca="false">IF(J22="Hot","≤ 5 min",IF(J22="Warm","≤ 24 hrs","≤ 72 hrs"))</f>
        <v>≤ 5 min</v>
      </c>
      <c r="L22" s="78" t="str">
        <f aca="false">IF(J22="Hot","Open w/ site-visit slot offer · highlight scarcity · close for visit date",IF(J22="Warm","Share floor plan + EMI calc · qualify timeline · book callback","Polite single attempt · log objection · move to retargeting"))</f>
        <v>Open w/ site-visit slot offer · highlight scarcity · close for visit date</v>
      </c>
    </row>
    <row r="23" customFormat="false" ht="15" hidden="false" customHeight="true" outlineLevel="0" collapsed="false">
      <c r="B23" s="52" t="n">
        <v>18</v>
      </c>
      <c r="C23" s="52" t="str">
        <f aca="false">'4. Scored Leads'!A70</f>
        <v>L0069</v>
      </c>
      <c r="D23" s="52" t="str">
        <f aca="false">'4. Scored Leads'!B70</f>
        <v>Arif Hossain</v>
      </c>
      <c r="E23" s="52" t="str">
        <f aca="false">'4. Scored Leads'!C70</f>
        <v>01927086688</v>
      </c>
      <c r="F23" s="52" t="str">
        <f aca="false">'4. Scored Leads'!D70</f>
        <v>Uttara</v>
      </c>
      <c r="G23" s="52" t="str">
        <f aca="false">'4. Scored Leads'!E70</f>
        <v>Banasree Bay</v>
      </c>
      <c r="H23" s="54" t="n">
        <f aca="false">'4. Scored Leads'!G70</f>
        <v>8999999</v>
      </c>
      <c r="I23" s="58" t="n">
        <f aca="false">'4. Scored Leads'!X70</f>
        <v>83</v>
      </c>
      <c r="J23" s="52" t="str">
        <f aca="false">'4. Scored Leads'!Y70</f>
        <v>Hot</v>
      </c>
      <c r="K23" s="52" t="str">
        <f aca="false">IF(J23="Hot","≤ 5 min",IF(J23="Warm","≤ 24 hrs","≤ 72 hrs"))</f>
        <v>≤ 5 min</v>
      </c>
      <c r="L23" s="79" t="str">
        <f aca="false">IF(J23="Hot","Open w/ site-visit slot offer · highlight scarcity · close for visit date",IF(J23="Warm","Share floor plan + EMI calc · qualify timeline · book callback","Polite single attempt · log objection · move to retargeting"))</f>
        <v>Open w/ site-visit slot offer · highlight scarcity · close for visit date</v>
      </c>
    </row>
    <row r="24" customFormat="false" ht="15" hidden="false" customHeight="true" outlineLevel="0" collapsed="false">
      <c r="B24" s="49" t="n">
        <v>19</v>
      </c>
      <c r="C24" s="49" t="str">
        <f aca="false">'4. Scored Leads'!A89</f>
        <v>L0088</v>
      </c>
      <c r="D24" s="49" t="str">
        <f aca="false">'4. Scored Leads'!B89</f>
        <v>Mahmud Akhtar</v>
      </c>
      <c r="E24" s="49" t="str">
        <f aca="false">'4. Scored Leads'!C89</f>
        <v>01942622189</v>
      </c>
      <c r="F24" s="49" t="str">
        <f aca="false">'4. Scored Leads'!D89</f>
        <v>Banasree</v>
      </c>
      <c r="G24" s="49" t="str">
        <f aca="false">'4. Scored Leads'!E89</f>
        <v>Skyline Heights – Bashundhara</v>
      </c>
      <c r="H24" s="51" t="n">
        <f aca="false">'4. Scored Leads'!G89</f>
        <v>11249999</v>
      </c>
      <c r="I24" s="56" t="n">
        <f aca="false">'4. Scored Leads'!X89</f>
        <v>83</v>
      </c>
      <c r="J24" s="49" t="str">
        <f aca="false">'4. Scored Leads'!Y89</f>
        <v>Hot</v>
      </c>
      <c r="K24" s="49" t="str">
        <f aca="false">IF(J24="Hot","≤ 5 min",IF(J24="Warm","≤ 24 hrs","≤ 72 hrs"))</f>
        <v>≤ 5 min</v>
      </c>
      <c r="L24" s="78" t="str">
        <f aca="false">IF(J24="Hot","Open w/ site-visit slot offer · highlight scarcity · close for visit date",IF(J24="Warm","Share floor plan + EMI calc · qualify timeline · book callback","Polite single attempt · log objection · move to retargeting"))</f>
        <v>Open w/ site-visit slot offer · highlight scarcity · close for visit date</v>
      </c>
    </row>
    <row r="25" customFormat="false" ht="15" hidden="false" customHeight="true" outlineLevel="0" collapsed="false">
      <c r="B25" s="52" t="n">
        <v>20</v>
      </c>
      <c r="C25" s="52" t="str">
        <f aca="false">'4. Scored Leads'!A117</f>
        <v>L0116</v>
      </c>
      <c r="D25" s="52" t="str">
        <f aca="false">'4. Scored Leads'!B117</f>
        <v>Tasnim Khan</v>
      </c>
      <c r="E25" s="52" t="str">
        <f aca="false">'4. Scored Leads'!C117</f>
        <v>01617393483</v>
      </c>
      <c r="F25" s="52" t="str">
        <f aca="false">'4. Scored Leads'!D117</f>
        <v>Mirpur DOHS</v>
      </c>
      <c r="G25" s="52" t="str">
        <f aca="false">'4. Scored Leads'!E117</f>
        <v>Uttara Greenview</v>
      </c>
      <c r="H25" s="54" t="n">
        <f aca="false">'4. Scored Leads'!G117</f>
        <v>8999999</v>
      </c>
      <c r="I25" s="58" t="n">
        <f aca="false">'4. Scored Leads'!X117</f>
        <v>83</v>
      </c>
      <c r="J25" s="52" t="str">
        <f aca="false">'4. Scored Leads'!Y117</f>
        <v>Hot</v>
      </c>
      <c r="K25" s="52" t="str">
        <f aca="false">IF(J25="Hot","≤ 5 min",IF(J25="Warm","≤ 24 hrs","≤ 72 hrs"))</f>
        <v>≤ 5 min</v>
      </c>
      <c r="L25" s="79" t="str">
        <f aca="false">IF(J25="Hot","Open w/ site-visit slot offer · highlight scarcity · close for visit date",IF(J25="Warm","Share floor plan + EMI calc · qualify timeline · book callback","Polite single attempt · log objection · move to retargeting"))</f>
        <v>Open w/ site-visit slot offer · highlight scarcity · close for visit date</v>
      </c>
    </row>
    <row r="26" customFormat="false" ht="15" hidden="false" customHeight="true" outlineLevel="0" collapsed="false">
      <c r="B26" s="49" t="n">
        <v>21</v>
      </c>
      <c r="C26" s="49" t="str">
        <f aca="false">'4. Scored Leads'!A267</f>
        <v>L0266</v>
      </c>
      <c r="D26" s="49" t="str">
        <f aca="false">'4. Scored Leads'!B267</f>
        <v>Tanvir Sheikh</v>
      </c>
      <c r="E26" s="49" t="str">
        <f aca="false">'4. Scored Leads'!C267</f>
        <v>01783708164</v>
      </c>
      <c r="F26" s="49" t="str">
        <f aca="false">'4. Scored Leads'!D267</f>
        <v>Banasree</v>
      </c>
      <c r="G26" s="49" t="str">
        <f aca="false">'4. Scored Leads'!E267</f>
        <v>Mirpur DOHS Premier</v>
      </c>
      <c r="H26" s="51" t="n">
        <f aca="false">'4. Scored Leads'!G267</f>
        <v>11249999</v>
      </c>
      <c r="I26" s="56" t="n">
        <f aca="false">'4. Scored Leads'!X267</f>
        <v>83</v>
      </c>
      <c r="J26" s="49" t="str">
        <f aca="false">'4. Scored Leads'!Y267</f>
        <v>Hot</v>
      </c>
      <c r="K26" s="49" t="str">
        <f aca="false">IF(J26="Hot","≤ 5 min",IF(J26="Warm","≤ 24 hrs","≤ 72 hrs"))</f>
        <v>≤ 5 min</v>
      </c>
      <c r="L26" s="78" t="str">
        <f aca="false">IF(J26="Hot","Open w/ site-visit slot offer · highlight scarcity · close for visit date",IF(J26="Warm","Share floor plan + EMI calc · qualify timeline · book callback","Polite single attempt · log objection · move to retargeting"))</f>
        <v>Open w/ site-visit slot offer · highlight scarcity · close for visit date</v>
      </c>
    </row>
    <row r="27" customFormat="false" ht="15" hidden="false" customHeight="true" outlineLevel="0" collapsed="false">
      <c r="B27" s="52" t="n">
        <v>22</v>
      </c>
      <c r="C27" s="52" t="str">
        <f aca="false">'4. Scored Leads'!A333</f>
        <v>L0332</v>
      </c>
      <c r="D27" s="52" t="str">
        <f aca="false">'4. Scored Leads'!B333</f>
        <v>Rakib Karim</v>
      </c>
      <c r="E27" s="52" t="str">
        <f aca="false">'4. Scored Leads'!C333</f>
        <v>01396443098</v>
      </c>
      <c r="F27" s="52" t="str">
        <f aca="false">'4. Scored Leads'!D333</f>
        <v>Uttara</v>
      </c>
      <c r="G27" s="52" t="str">
        <f aca="false">'4. Scored Leads'!E333</f>
        <v>Mirpur DOHS Premier</v>
      </c>
      <c r="H27" s="54" t="n">
        <f aca="false">'4. Scored Leads'!G333</f>
        <v>11249999</v>
      </c>
      <c r="I27" s="58" t="n">
        <f aca="false">'4. Scored Leads'!X333</f>
        <v>83</v>
      </c>
      <c r="J27" s="52" t="str">
        <f aca="false">'4. Scored Leads'!Y333</f>
        <v>Hot</v>
      </c>
      <c r="K27" s="52" t="str">
        <f aca="false">IF(J27="Hot","≤ 5 min",IF(J27="Warm","≤ 24 hrs","≤ 72 hrs"))</f>
        <v>≤ 5 min</v>
      </c>
      <c r="L27" s="79" t="str">
        <f aca="false">IF(J27="Hot","Open w/ site-visit slot offer · highlight scarcity · close for visit date",IF(J27="Warm","Share floor plan + EMI calc · qualify timeline · book callback","Polite single attempt · log objection · move to retargeting"))</f>
        <v>Open w/ site-visit slot offer · highlight scarcity · close for visit date</v>
      </c>
    </row>
    <row r="28" customFormat="false" ht="15" hidden="false" customHeight="true" outlineLevel="0" collapsed="false">
      <c r="B28" s="49" t="n">
        <v>23</v>
      </c>
      <c r="C28" s="49" t="str">
        <f aca="false">'4. Scored Leads'!A376</f>
        <v>L0375</v>
      </c>
      <c r="D28" s="49" t="str">
        <f aca="false">'4. Scored Leads'!B376</f>
        <v>Rashed Khan</v>
      </c>
      <c r="E28" s="49" t="str">
        <f aca="false">'4. Scored Leads'!C376</f>
        <v>01927820797</v>
      </c>
      <c r="F28" s="49" t="str">
        <f aca="false">'4. Scored Leads'!D376</f>
        <v>Uttara</v>
      </c>
      <c r="G28" s="49" t="str">
        <f aca="false">'4. Scored Leads'!E376</f>
        <v>Mirpur DOHS Premier</v>
      </c>
      <c r="H28" s="51" t="n">
        <f aca="false">'4. Scored Leads'!G376</f>
        <v>11249999</v>
      </c>
      <c r="I28" s="56" t="n">
        <f aca="false">'4. Scored Leads'!X376</f>
        <v>83</v>
      </c>
      <c r="J28" s="49" t="str">
        <f aca="false">'4. Scored Leads'!Y376</f>
        <v>Hot</v>
      </c>
      <c r="K28" s="49" t="str">
        <f aca="false">IF(J28="Hot","≤ 5 min",IF(J28="Warm","≤ 24 hrs","≤ 72 hrs"))</f>
        <v>≤ 5 min</v>
      </c>
      <c r="L28" s="78" t="str">
        <f aca="false">IF(J28="Hot","Open w/ site-visit slot offer · highlight scarcity · close for visit date",IF(J28="Warm","Share floor plan + EMI calc · qualify timeline · book callback","Polite single attempt · log objection · move to retargeting"))</f>
        <v>Open w/ site-visit slot offer · highlight scarcity · close for visit date</v>
      </c>
    </row>
    <row r="29" customFormat="false" ht="15" hidden="false" customHeight="true" outlineLevel="0" collapsed="false">
      <c r="B29" s="52" t="n">
        <v>24</v>
      </c>
      <c r="C29" s="52" t="str">
        <f aca="false">'4. Scored Leads'!A149</f>
        <v>L0148</v>
      </c>
      <c r="D29" s="52" t="str">
        <f aca="false">'4. Scored Leads'!B149</f>
        <v>Anik Rahman</v>
      </c>
      <c r="E29" s="52" t="str">
        <f aca="false">'4. Scored Leads'!C149</f>
        <v>01882005577</v>
      </c>
      <c r="F29" s="52" t="str">
        <f aca="false">'4. Scored Leads'!D149</f>
        <v>Bashundhara R/A</v>
      </c>
      <c r="G29" s="52" t="str">
        <f aca="false">'4. Scored Leads'!E149</f>
        <v>Skyline Heights – Bashundhara</v>
      </c>
      <c r="H29" s="54" t="n">
        <f aca="false">'4. Scored Leads'!G149</f>
        <v>8999999</v>
      </c>
      <c r="I29" s="58" t="n">
        <f aca="false">'4. Scored Leads'!X149</f>
        <v>82</v>
      </c>
      <c r="J29" s="52" t="str">
        <f aca="false">'4. Scored Leads'!Y149</f>
        <v>Hot</v>
      </c>
      <c r="K29" s="52" t="str">
        <f aca="false">IF(J29="Hot","≤ 5 min",IF(J29="Warm","≤ 24 hrs","≤ 72 hrs"))</f>
        <v>≤ 5 min</v>
      </c>
      <c r="L29" s="79" t="str">
        <f aca="false">IF(J29="Hot","Open w/ site-visit slot offer · highlight scarcity · close for visit date",IF(J29="Warm","Share floor plan + EMI calc · qualify timeline · book callback","Polite single attempt · log objection · move to retargeting"))</f>
        <v>Open w/ site-visit slot offer · highlight scarcity · close for visit date</v>
      </c>
    </row>
    <row r="30" customFormat="false" ht="15" hidden="false" customHeight="true" outlineLevel="0" collapsed="false">
      <c r="B30" s="49" t="n">
        <v>25</v>
      </c>
      <c r="C30" s="49" t="str">
        <f aca="false">'4. Scored Leads'!A223</f>
        <v>L0222</v>
      </c>
      <c r="D30" s="49" t="str">
        <f aca="false">'4. Scored Leads'!B223</f>
        <v>Rifat Ahmed</v>
      </c>
      <c r="E30" s="49" t="str">
        <f aca="false">'4. Scored Leads'!C223</f>
        <v>01372429543</v>
      </c>
      <c r="F30" s="49" t="str">
        <f aca="false">'4. Scored Leads'!D223</f>
        <v>Mohammadpur</v>
      </c>
      <c r="G30" s="49" t="str">
        <f aca="false">'4. Scored Leads'!E223</f>
        <v>Aftab Garden Residence</v>
      </c>
      <c r="H30" s="51" t="n">
        <f aca="false">'4. Scored Leads'!G223</f>
        <v>11249999</v>
      </c>
      <c r="I30" s="56" t="n">
        <f aca="false">'4. Scored Leads'!X223</f>
        <v>82</v>
      </c>
      <c r="J30" s="49" t="str">
        <f aca="false">'4. Scored Leads'!Y223</f>
        <v>Hot</v>
      </c>
      <c r="K30" s="49" t="str">
        <f aca="false">IF(J30="Hot","≤ 5 min",IF(J30="Warm","≤ 24 hrs","≤ 72 hrs"))</f>
        <v>≤ 5 min</v>
      </c>
      <c r="L30" s="78" t="str">
        <f aca="false">IF(J30="Hot","Open w/ site-visit slot offer · highlight scarcity · close for visit date",IF(J30="Warm","Share floor plan + EMI calc · qualify timeline · book callback","Polite single attempt · log objection · move to retargeting"))</f>
        <v>Open w/ site-visit slot offer · highlight scarcity · close for visit date</v>
      </c>
    </row>
    <row r="31" customFormat="false" ht="15" hidden="false" customHeight="true" outlineLevel="0" collapsed="false">
      <c r="B31" s="52" t="n">
        <v>26</v>
      </c>
      <c r="C31" s="52" t="str">
        <f aca="false">'4. Scored Leads'!A372</f>
        <v>L0371</v>
      </c>
      <c r="D31" s="52" t="str">
        <f aca="false">'4. Scored Leads'!B372</f>
        <v>Rakib Pramanik</v>
      </c>
      <c r="E31" s="52" t="str">
        <f aca="false">'4. Scored Leads'!C372</f>
        <v>01505184390</v>
      </c>
      <c r="F31" s="52" t="str">
        <f aca="false">'4. Scored Leads'!D372</f>
        <v>Outside Dhaka</v>
      </c>
      <c r="G31" s="52" t="str">
        <f aca="false">'4. Scored Leads'!E372</f>
        <v>Mirpur DOHS Premier</v>
      </c>
      <c r="H31" s="54" t="n">
        <f aca="false">'4. Scored Leads'!G372</f>
        <v>11249999</v>
      </c>
      <c r="I31" s="58" t="n">
        <f aca="false">'4. Scored Leads'!X372</f>
        <v>82</v>
      </c>
      <c r="J31" s="52" t="str">
        <f aca="false">'4. Scored Leads'!Y372</f>
        <v>Hot</v>
      </c>
      <c r="K31" s="52" t="str">
        <f aca="false">IF(J31="Hot","≤ 5 min",IF(J31="Warm","≤ 24 hrs","≤ 72 hrs"))</f>
        <v>≤ 5 min</v>
      </c>
      <c r="L31" s="79" t="str">
        <f aca="false">IF(J31="Hot","Open w/ site-visit slot offer · highlight scarcity · close for visit date",IF(J31="Warm","Share floor plan + EMI calc · qualify timeline · book callback","Polite single attempt · log objection · move to retargeting"))</f>
        <v>Open w/ site-visit slot offer · highlight scarcity · close for visit date</v>
      </c>
    </row>
    <row r="32" customFormat="false" ht="15" hidden="false" customHeight="true" outlineLevel="0" collapsed="false">
      <c r="B32" s="49" t="n">
        <v>27</v>
      </c>
      <c r="C32" s="49" t="str">
        <f aca="false">'4. Scored Leads'!A83</f>
        <v>L0082</v>
      </c>
      <c r="D32" s="49" t="str">
        <f aca="false">'4. Scored Leads'!B83</f>
        <v>Sajid Hasan</v>
      </c>
      <c r="E32" s="49" t="str">
        <f aca="false">'4. Scored Leads'!C83</f>
        <v>01424991251</v>
      </c>
      <c r="F32" s="49" t="str">
        <f aca="false">'4. Scored Leads'!D83</f>
        <v>Aftab Nagar</v>
      </c>
      <c r="G32" s="49" t="str">
        <f aca="false">'4. Scored Leads'!E83</f>
        <v>Banasree Bay</v>
      </c>
      <c r="H32" s="51" t="n">
        <f aca="false">'4. Scored Leads'!G83</f>
        <v>11249999</v>
      </c>
      <c r="I32" s="56" t="n">
        <f aca="false">'4. Scored Leads'!X83</f>
        <v>81</v>
      </c>
      <c r="J32" s="49" t="str">
        <f aca="false">'4. Scored Leads'!Y83</f>
        <v>Hot</v>
      </c>
      <c r="K32" s="49" t="str">
        <f aca="false">IF(J32="Hot","≤ 5 min",IF(J32="Warm","≤ 24 hrs","≤ 72 hrs"))</f>
        <v>≤ 5 min</v>
      </c>
      <c r="L32" s="78" t="str">
        <f aca="false">IF(J32="Hot","Open w/ site-visit slot offer · highlight scarcity · close for visit date",IF(J32="Warm","Share floor plan + EMI calc · qualify timeline · book callback","Polite single attempt · log objection · move to retargeting"))</f>
        <v>Open w/ site-visit slot offer · highlight scarcity · close for visit date</v>
      </c>
    </row>
    <row r="33" customFormat="false" ht="15" hidden="false" customHeight="true" outlineLevel="0" collapsed="false">
      <c r="B33" s="52" t="n">
        <v>28</v>
      </c>
      <c r="C33" s="52" t="str">
        <f aca="false">'4. Scored Leads'!A274</f>
        <v>L0273</v>
      </c>
      <c r="D33" s="52" t="str">
        <f aca="false">'4. Scored Leads'!B274</f>
        <v>Hasib Pramanik</v>
      </c>
      <c r="E33" s="52" t="str">
        <f aca="false">'4. Scored Leads'!C274</f>
        <v>01520116691</v>
      </c>
      <c r="F33" s="52" t="str">
        <f aca="false">'4. Scored Leads'!D274</f>
        <v>Banasree</v>
      </c>
      <c r="G33" s="52" t="str">
        <f aca="false">'4. Scored Leads'!E274</f>
        <v>Skyline Heights – Bashundhara</v>
      </c>
      <c r="H33" s="54" t="n">
        <f aca="false">'4. Scored Leads'!G274</f>
        <v>8999999</v>
      </c>
      <c r="I33" s="58" t="n">
        <f aca="false">'4. Scored Leads'!X274</f>
        <v>81</v>
      </c>
      <c r="J33" s="52" t="str">
        <f aca="false">'4. Scored Leads'!Y274</f>
        <v>Hot</v>
      </c>
      <c r="K33" s="52" t="str">
        <f aca="false">IF(J33="Hot","≤ 5 min",IF(J33="Warm","≤ 24 hrs","≤ 72 hrs"))</f>
        <v>≤ 5 min</v>
      </c>
      <c r="L33" s="79" t="str">
        <f aca="false">IF(J33="Hot","Open w/ site-visit slot offer · highlight scarcity · close for visit date",IF(J33="Warm","Share floor plan + EMI calc · qualify timeline · book callback","Polite single attempt · log objection · move to retargeting"))</f>
        <v>Open w/ site-visit slot offer · highlight scarcity · close for visit date</v>
      </c>
    </row>
    <row r="34" customFormat="false" ht="15" hidden="false" customHeight="true" outlineLevel="0" collapsed="false">
      <c r="B34" s="49" t="n">
        <v>29</v>
      </c>
      <c r="C34" s="49" t="str">
        <f aca="false">'4. Scored Leads'!A281</f>
        <v>L0280</v>
      </c>
      <c r="D34" s="49" t="str">
        <f aca="false">'4. Scored Leads'!B281</f>
        <v>Sajid Khan</v>
      </c>
      <c r="E34" s="49" t="str">
        <f aca="false">'4. Scored Leads'!C281</f>
        <v>01475243772</v>
      </c>
      <c r="F34" s="49" t="str">
        <f aca="false">'4. Scored Leads'!D281</f>
        <v>Uttara</v>
      </c>
      <c r="G34" s="49" t="str">
        <f aca="false">'4. Scored Leads'!E281</f>
        <v>Aftab Garden Residence</v>
      </c>
      <c r="H34" s="51" t="n">
        <f aca="false">'4. Scored Leads'!G281</f>
        <v>6999999</v>
      </c>
      <c r="I34" s="56" t="n">
        <f aca="false">'4. Scored Leads'!X281</f>
        <v>81</v>
      </c>
      <c r="J34" s="49" t="str">
        <f aca="false">'4. Scored Leads'!Y281</f>
        <v>Hot</v>
      </c>
      <c r="K34" s="49" t="str">
        <f aca="false">IF(J34="Hot","≤ 5 min",IF(J34="Warm","≤ 24 hrs","≤ 72 hrs"))</f>
        <v>≤ 5 min</v>
      </c>
      <c r="L34" s="78" t="str">
        <f aca="false">IF(J34="Hot","Open w/ site-visit slot offer · highlight scarcity · close for visit date",IF(J34="Warm","Share floor plan + EMI calc · qualify timeline · book callback","Polite single attempt · log objection · move to retargeting"))</f>
        <v>Open w/ site-visit slot offer · highlight scarcity · close for visit date</v>
      </c>
    </row>
    <row r="35" customFormat="false" ht="15" hidden="false" customHeight="true" outlineLevel="0" collapsed="false">
      <c r="B35" s="52" t="n">
        <v>30</v>
      </c>
      <c r="C35" s="52" t="str">
        <f aca="false">'4. Scored Leads'!A287</f>
        <v>L0286</v>
      </c>
      <c r="D35" s="52" t="str">
        <f aca="false">'4. Scored Leads'!B287</f>
        <v>Hasib Mollah</v>
      </c>
      <c r="E35" s="52" t="str">
        <f aca="false">'4. Scored Leads'!C287</f>
        <v>01867146283</v>
      </c>
      <c r="F35" s="52" t="str">
        <f aca="false">'4. Scored Leads'!D287</f>
        <v>Uttara</v>
      </c>
      <c r="G35" s="52" t="str">
        <f aca="false">'4. Scored Leads'!E287</f>
        <v>Uttara Greenview</v>
      </c>
      <c r="H35" s="54" t="n">
        <f aca="false">'4. Scored Leads'!G287</f>
        <v>8999999</v>
      </c>
      <c r="I35" s="58" t="n">
        <f aca="false">'4. Scored Leads'!X287</f>
        <v>81</v>
      </c>
      <c r="J35" s="52" t="str">
        <f aca="false">'4. Scored Leads'!Y287</f>
        <v>Hot</v>
      </c>
      <c r="K35" s="52" t="str">
        <f aca="false">IF(J35="Hot","≤ 5 min",IF(J35="Warm","≤ 24 hrs","≤ 72 hrs"))</f>
        <v>≤ 5 min</v>
      </c>
      <c r="L35" s="79" t="str">
        <f aca="false">IF(J35="Hot","Open w/ site-visit slot offer · highlight scarcity · close for visit date",IF(J35="Warm","Share floor plan + EMI calc · qualify timeline · book callback","Polite single attempt · log objection · move to retargeting"))</f>
        <v>Open w/ site-visit slot offer · highlight scarcity · close for visit date</v>
      </c>
    </row>
    <row r="36" customFormat="false" ht="15" hidden="false" customHeight="true" outlineLevel="0" collapsed="false">
      <c r="B36" s="49" t="n">
        <v>31</v>
      </c>
      <c r="C36" s="49" t="str">
        <f aca="false">'4. Scored Leads'!A352</f>
        <v>L0351</v>
      </c>
      <c r="D36" s="49" t="str">
        <f aca="false">'4. Scored Leads'!B352</f>
        <v>Sajid Bhuiyan</v>
      </c>
      <c r="E36" s="49" t="str">
        <f aca="false">'4. Scored Leads'!C352</f>
        <v>01401935889</v>
      </c>
      <c r="F36" s="49" t="str">
        <f aca="false">'4. Scored Leads'!D352</f>
        <v>Uttara</v>
      </c>
      <c r="G36" s="49" t="str">
        <f aca="false">'4. Scored Leads'!E352</f>
        <v>Uttara Greenview</v>
      </c>
      <c r="H36" s="51" t="n">
        <f aca="false">'4. Scored Leads'!G352</f>
        <v>13750000</v>
      </c>
      <c r="I36" s="56" t="n">
        <f aca="false">'4. Scored Leads'!X352</f>
        <v>81</v>
      </c>
      <c r="J36" s="49" t="str">
        <f aca="false">'4. Scored Leads'!Y352</f>
        <v>Hot</v>
      </c>
      <c r="K36" s="49" t="str">
        <f aca="false">IF(J36="Hot","≤ 5 min",IF(J36="Warm","≤ 24 hrs","≤ 72 hrs"))</f>
        <v>≤ 5 min</v>
      </c>
      <c r="L36" s="78" t="str">
        <f aca="false">IF(J36="Hot","Open w/ site-visit slot offer · highlight scarcity · close for visit date",IF(J36="Warm","Share floor plan + EMI calc · qualify timeline · book callback","Polite single attempt · log objection · move to retargeting"))</f>
        <v>Open w/ site-visit slot offer · highlight scarcity · close for visit date</v>
      </c>
    </row>
    <row r="37" customFormat="false" ht="15" hidden="false" customHeight="true" outlineLevel="0" collapsed="false">
      <c r="B37" s="52" t="n">
        <v>32</v>
      </c>
      <c r="C37" s="52" t="str">
        <f aca="false">'4. Scored Leads'!A366</f>
        <v>L0365</v>
      </c>
      <c r="D37" s="52" t="str">
        <f aca="false">'4. Scored Leads'!B366</f>
        <v>Faisal Hossain</v>
      </c>
      <c r="E37" s="52" t="str">
        <f aca="false">'4. Scored Leads'!C366</f>
        <v>01762028123</v>
      </c>
      <c r="F37" s="52" t="str">
        <f aca="false">'4. Scored Leads'!D366</f>
        <v>Aftab Nagar</v>
      </c>
      <c r="G37" s="52" t="str">
        <f aca="false">'4. Scored Leads'!E366</f>
        <v>Mirpur DOHS Premier</v>
      </c>
      <c r="H37" s="54" t="n">
        <f aca="false">'4. Scored Leads'!G366</f>
        <v>8999999</v>
      </c>
      <c r="I37" s="58" t="n">
        <f aca="false">'4. Scored Leads'!X366</f>
        <v>81</v>
      </c>
      <c r="J37" s="52" t="str">
        <f aca="false">'4. Scored Leads'!Y366</f>
        <v>Hot</v>
      </c>
      <c r="K37" s="52" t="str">
        <f aca="false">IF(J37="Hot","≤ 5 min",IF(J37="Warm","≤ 24 hrs","≤ 72 hrs"))</f>
        <v>≤ 5 min</v>
      </c>
      <c r="L37" s="79" t="str">
        <f aca="false">IF(J37="Hot","Open w/ site-visit slot offer · highlight scarcity · close for visit date",IF(J37="Warm","Share floor plan + EMI calc · qualify timeline · book callback","Polite single attempt · log objection · move to retargeting"))</f>
        <v>Open w/ site-visit slot offer · highlight scarcity · close for visit date</v>
      </c>
    </row>
    <row r="38" customFormat="false" ht="15" hidden="false" customHeight="true" outlineLevel="0" collapsed="false">
      <c r="B38" s="49" t="n">
        <v>33</v>
      </c>
      <c r="C38" s="49" t="str">
        <f aca="false">'4. Scored Leads'!A388</f>
        <v>L0387</v>
      </c>
      <c r="D38" s="49" t="str">
        <f aca="false">'4. Scored Leads'!B388</f>
        <v>Tanvir Mollah</v>
      </c>
      <c r="E38" s="49" t="str">
        <f aca="false">'4. Scored Leads'!C388</f>
        <v>01897327819</v>
      </c>
      <c r="F38" s="49" t="str">
        <f aca="false">'4. Scored Leads'!D388</f>
        <v>Bashundhara R/A</v>
      </c>
      <c r="G38" s="49" t="str">
        <f aca="false">'4. Scored Leads'!E388</f>
        <v>Banasree Bay</v>
      </c>
      <c r="H38" s="51" t="n">
        <f aca="false">'4. Scored Leads'!G388</f>
        <v>11249999</v>
      </c>
      <c r="I38" s="56" t="n">
        <f aca="false">'4. Scored Leads'!X388</f>
        <v>81</v>
      </c>
      <c r="J38" s="49" t="str">
        <f aca="false">'4. Scored Leads'!Y388</f>
        <v>Hot</v>
      </c>
      <c r="K38" s="49" t="str">
        <f aca="false">IF(J38="Hot","≤ 5 min",IF(J38="Warm","≤ 24 hrs","≤ 72 hrs"))</f>
        <v>≤ 5 min</v>
      </c>
      <c r="L38" s="78" t="str">
        <f aca="false">IF(J38="Hot","Open w/ site-visit slot offer · highlight scarcity · close for visit date",IF(J38="Warm","Share floor plan + EMI calc · qualify timeline · book callback","Polite single attempt · log objection · move to retargeting"))</f>
        <v>Open w/ site-visit slot offer · highlight scarcity · close for visit date</v>
      </c>
    </row>
    <row r="39" customFormat="false" ht="15" hidden="false" customHeight="true" outlineLevel="0" collapsed="false">
      <c r="B39" s="52" t="n">
        <v>34</v>
      </c>
      <c r="C39" s="52" t="str">
        <f aca="false">'4. Scored Leads'!A407</f>
        <v>L0406</v>
      </c>
      <c r="D39" s="52" t="str">
        <f aca="false">'4. Scored Leads'!B407</f>
        <v>Tausif Islam</v>
      </c>
      <c r="E39" s="52" t="str">
        <f aca="false">'4. Scored Leads'!C407</f>
        <v>01939673794</v>
      </c>
      <c r="F39" s="52" t="str">
        <f aca="false">'4. Scored Leads'!D407</f>
        <v>Aftab Nagar</v>
      </c>
      <c r="G39" s="52" t="str">
        <f aca="false">'4. Scored Leads'!E407</f>
        <v>Skyline Heights – Bashundhara</v>
      </c>
      <c r="H39" s="54" t="n">
        <f aca="false">'4. Scored Leads'!G407</f>
        <v>8999999</v>
      </c>
      <c r="I39" s="58" t="n">
        <f aca="false">'4. Scored Leads'!X407</f>
        <v>81</v>
      </c>
      <c r="J39" s="52" t="str">
        <f aca="false">'4. Scored Leads'!Y407</f>
        <v>Hot</v>
      </c>
      <c r="K39" s="52" t="str">
        <f aca="false">IF(J39="Hot","≤ 5 min",IF(J39="Warm","≤ 24 hrs","≤ 72 hrs"))</f>
        <v>≤ 5 min</v>
      </c>
      <c r="L39" s="79" t="str">
        <f aca="false">IF(J39="Hot","Open w/ site-visit slot offer · highlight scarcity · close for visit date",IF(J39="Warm","Share floor plan + EMI calc · qualify timeline · book callback","Polite single attempt · log objection · move to retargeting"))</f>
        <v>Open w/ site-visit slot offer · highlight scarcity · close for visit date</v>
      </c>
    </row>
    <row r="40" customFormat="false" ht="15" hidden="false" customHeight="true" outlineLevel="0" collapsed="false">
      <c r="B40" s="49" t="n">
        <v>35</v>
      </c>
      <c r="C40" s="49" t="str">
        <f aca="false">'4. Scored Leads'!A424</f>
        <v>L0423</v>
      </c>
      <c r="D40" s="49" t="str">
        <f aca="false">'4. Scored Leads'!B424</f>
        <v>Sabbir Sarkar</v>
      </c>
      <c r="E40" s="49" t="str">
        <f aca="false">'4. Scored Leads'!C424</f>
        <v>01568828503</v>
      </c>
      <c r="F40" s="49" t="str">
        <f aca="false">'4. Scored Leads'!D424</f>
        <v>Mohammadpur</v>
      </c>
      <c r="G40" s="49" t="str">
        <f aca="false">'4. Scored Leads'!E424</f>
        <v>Uttara Greenview</v>
      </c>
      <c r="H40" s="51" t="n">
        <f aca="false">'4. Scored Leads'!G424</f>
        <v>11249999</v>
      </c>
      <c r="I40" s="56" t="n">
        <f aca="false">'4. Scored Leads'!X424</f>
        <v>81</v>
      </c>
      <c r="J40" s="49" t="str">
        <f aca="false">'4. Scored Leads'!Y424</f>
        <v>Hot</v>
      </c>
      <c r="K40" s="49" t="str">
        <f aca="false">IF(J40="Hot","≤ 5 min",IF(J40="Warm","≤ 24 hrs","≤ 72 hrs"))</f>
        <v>≤ 5 min</v>
      </c>
      <c r="L40" s="78" t="str">
        <f aca="false">IF(J40="Hot","Open w/ site-visit slot offer · highlight scarcity · close for visit date",IF(J40="Warm","Share floor plan + EMI calc · qualify timeline · book callback","Polite single attempt · log objection · move to retargeting"))</f>
        <v>Open w/ site-visit slot offer · highlight scarcity · close for visit date</v>
      </c>
    </row>
    <row r="41" customFormat="false" ht="15" hidden="false" customHeight="true" outlineLevel="0" collapsed="false">
      <c r="B41" s="52" t="n">
        <v>36</v>
      </c>
      <c r="C41" s="52" t="str">
        <f aca="false">'4. Scored Leads'!A94</f>
        <v>L0093</v>
      </c>
      <c r="D41" s="52" t="str">
        <f aca="false">'4. Scored Leads'!B94</f>
        <v>Polash Ahmed</v>
      </c>
      <c r="E41" s="52" t="str">
        <f aca="false">'4. Scored Leads'!C94</f>
        <v>01723806174</v>
      </c>
      <c r="F41" s="52" t="str">
        <f aca="false">'4. Scored Leads'!D94</f>
        <v>Aftab Nagar</v>
      </c>
      <c r="G41" s="52" t="str">
        <f aca="false">'4. Scored Leads'!E94</f>
        <v>Mirpur DOHS Premier</v>
      </c>
      <c r="H41" s="54" t="n">
        <f aca="false">'4. Scored Leads'!G94</f>
        <v>8999999</v>
      </c>
      <c r="I41" s="58" t="n">
        <f aca="false">'4. Scored Leads'!X94</f>
        <v>80</v>
      </c>
      <c r="J41" s="52" t="str">
        <f aca="false">'4. Scored Leads'!Y94</f>
        <v>Hot</v>
      </c>
      <c r="K41" s="52" t="str">
        <f aca="false">IF(J41="Hot","≤ 5 min",IF(J41="Warm","≤ 24 hrs","≤ 72 hrs"))</f>
        <v>≤ 5 min</v>
      </c>
      <c r="L41" s="79" t="str">
        <f aca="false">IF(J41="Hot","Open w/ site-visit slot offer · highlight scarcity · close for visit date",IF(J41="Warm","Share floor plan + EMI calc · qualify timeline · book callback","Polite single attempt · log objection · move to retargeting"))</f>
        <v>Open w/ site-visit slot offer · highlight scarcity · close for visit date</v>
      </c>
    </row>
    <row r="42" customFormat="false" ht="15" hidden="false" customHeight="true" outlineLevel="0" collapsed="false">
      <c r="B42" s="49" t="n">
        <v>37</v>
      </c>
      <c r="C42" s="49" t="str">
        <f aca="false">'4. Scored Leads'!A140</f>
        <v>L0139</v>
      </c>
      <c r="D42" s="49" t="str">
        <f aca="false">'4. Scored Leads'!B140</f>
        <v>Rumman Hasan</v>
      </c>
      <c r="E42" s="49" t="str">
        <f aca="false">'4. Scored Leads'!C140</f>
        <v>01658902601</v>
      </c>
      <c r="F42" s="49" t="str">
        <f aca="false">'4. Scored Leads'!D140</f>
        <v>Mirpur DOHS</v>
      </c>
      <c r="G42" s="49" t="str">
        <f aca="false">'4. Scored Leads'!E140</f>
        <v>Mirpur DOHS Premier</v>
      </c>
      <c r="H42" s="51" t="n">
        <f aca="false">'4. Scored Leads'!G140</f>
        <v>13750000</v>
      </c>
      <c r="I42" s="56" t="n">
        <f aca="false">'4. Scored Leads'!X140</f>
        <v>80</v>
      </c>
      <c r="J42" s="49" t="str">
        <f aca="false">'4. Scored Leads'!Y140</f>
        <v>Hot</v>
      </c>
      <c r="K42" s="49" t="str">
        <f aca="false">IF(J42="Hot","≤ 5 min",IF(J42="Warm","≤ 24 hrs","≤ 72 hrs"))</f>
        <v>≤ 5 min</v>
      </c>
      <c r="L42" s="78" t="str">
        <f aca="false">IF(J42="Hot","Open w/ site-visit slot offer · highlight scarcity · close for visit date",IF(J42="Warm","Share floor plan + EMI calc · qualify timeline · book callback","Polite single attempt · log objection · move to retargeting"))</f>
        <v>Open w/ site-visit slot offer · highlight scarcity · close for visit date</v>
      </c>
    </row>
    <row r="43" customFormat="false" ht="15" hidden="false" customHeight="true" outlineLevel="0" collapsed="false">
      <c r="B43" s="52" t="n">
        <v>38</v>
      </c>
      <c r="C43" s="52" t="str">
        <f aca="false">'4. Scored Leads'!A142</f>
        <v>L0141</v>
      </c>
      <c r="D43" s="52" t="str">
        <f aca="false">'4. Scored Leads'!B142</f>
        <v>Arif Siddique</v>
      </c>
      <c r="E43" s="52" t="str">
        <f aca="false">'4. Scored Leads'!C142</f>
        <v>01868181845</v>
      </c>
      <c r="F43" s="52" t="str">
        <f aca="false">'4. Scored Leads'!D142</f>
        <v>Aftab Nagar</v>
      </c>
      <c r="G43" s="52" t="str">
        <f aca="false">'4. Scored Leads'!E142</f>
        <v>Uttara Greenview</v>
      </c>
      <c r="H43" s="54" t="n">
        <f aca="false">'4. Scored Leads'!G142</f>
        <v>8999999</v>
      </c>
      <c r="I43" s="58" t="n">
        <f aca="false">'4. Scored Leads'!X142</f>
        <v>80</v>
      </c>
      <c r="J43" s="52" t="str">
        <f aca="false">'4. Scored Leads'!Y142</f>
        <v>Hot</v>
      </c>
      <c r="K43" s="52" t="str">
        <f aca="false">IF(J43="Hot","≤ 5 min",IF(J43="Warm","≤ 24 hrs","≤ 72 hrs"))</f>
        <v>≤ 5 min</v>
      </c>
      <c r="L43" s="79" t="str">
        <f aca="false">IF(J43="Hot","Open w/ site-visit slot offer · highlight scarcity · close for visit date",IF(J43="Warm","Share floor plan + EMI calc · qualify timeline · book callback","Polite single attempt · log objection · move to retargeting"))</f>
        <v>Open w/ site-visit slot offer · highlight scarcity · close for visit date</v>
      </c>
    </row>
    <row r="44" customFormat="false" ht="15" hidden="false" customHeight="true" outlineLevel="0" collapsed="false">
      <c r="B44" s="49" t="n">
        <v>39</v>
      </c>
      <c r="C44" s="49" t="str">
        <f aca="false">'4. Scored Leads'!A177</f>
        <v>L0176</v>
      </c>
      <c r="D44" s="49" t="str">
        <f aca="false">'4. Scored Leads'!B177</f>
        <v>Hasib Sarkar</v>
      </c>
      <c r="E44" s="49" t="str">
        <f aca="false">'4. Scored Leads'!C177</f>
        <v>01849321495</v>
      </c>
      <c r="F44" s="49" t="str">
        <f aca="false">'4. Scored Leads'!D177</f>
        <v>Bashundhara R/A</v>
      </c>
      <c r="G44" s="49" t="str">
        <f aca="false">'4. Scored Leads'!E177</f>
        <v>Uttara Greenview</v>
      </c>
      <c r="H44" s="51" t="n">
        <f aca="false">'4. Scored Leads'!G177</f>
        <v>11249999</v>
      </c>
      <c r="I44" s="56" t="n">
        <f aca="false">'4. Scored Leads'!X177</f>
        <v>80</v>
      </c>
      <c r="J44" s="49" t="str">
        <f aca="false">'4. Scored Leads'!Y177</f>
        <v>Hot</v>
      </c>
      <c r="K44" s="49" t="str">
        <f aca="false">IF(J44="Hot","≤ 5 min",IF(J44="Warm","≤ 24 hrs","≤ 72 hrs"))</f>
        <v>≤ 5 min</v>
      </c>
      <c r="L44" s="78" t="str">
        <f aca="false">IF(J44="Hot","Open w/ site-visit slot offer · highlight scarcity · close for visit date",IF(J44="Warm","Share floor plan + EMI calc · qualify timeline · book callback","Polite single attempt · log objection · move to retargeting"))</f>
        <v>Open w/ site-visit slot offer · highlight scarcity · close for visit date</v>
      </c>
    </row>
    <row r="45" customFormat="false" ht="15" hidden="false" customHeight="true" outlineLevel="0" collapsed="false">
      <c r="B45" s="52" t="n">
        <v>40</v>
      </c>
      <c r="C45" s="52" t="str">
        <f aca="false">'4. Scored Leads'!A190</f>
        <v>L0189</v>
      </c>
      <c r="D45" s="52" t="str">
        <f aca="false">'4. Scored Leads'!B190</f>
        <v>Rifa Pramanik</v>
      </c>
      <c r="E45" s="52" t="str">
        <f aca="false">'4. Scored Leads'!C190</f>
        <v>01651743280</v>
      </c>
      <c r="F45" s="52" t="str">
        <f aca="false">'4. Scored Leads'!D190</f>
        <v>Mirpur DOHS</v>
      </c>
      <c r="G45" s="52" t="str">
        <f aca="false">'4. Scored Leads'!E190</f>
        <v>Banasree Bay</v>
      </c>
      <c r="H45" s="54" t="n">
        <f aca="false">'4. Scored Leads'!G190</f>
        <v>13750000</v>
      </c>
      <c r="I45" s="58" t="n">
        <f aca="false">'4. Scored Leads'!X190</f>
        <v>80</v>
      </c>
      <c r="J45" s="52" t="str">
        <f aca="false">'4. Scored Leads'!Y190</f>
        <v>Hot</v>
      </c>
      <c r="K45" s="52" t="str">
        <f aca="false">IF(J45="Hot","≤ 5 min",IF(J45="Warm","≤ 24 hrs","≤ 72 hrs"))</f>
        <v>≤ 5 min</v>
      </c>
      <c r="L45" s="79" t="str">
        <f aca="false">IF(J45="Hot","Open w/ site-visit slot offer · highlight scarcity · close for visit date",IF(J45="Warm","Share floor plan + EMI calc · qualify timeline · book callback","Polite single attempt · log objection · move to retargeting"))</f>
        <v>Open w/ site-visit slot offer · highlight scarcity · close for visit date</v>
      </c>
    </row>
    <row r="46" customFormat="false" ht="15" hidden="false" customHeight="true" outlineLevel="0" collapsed="false">
      <c r="B46" s="49" t="n">
        <v>41</v>
      </c>
      <c r="C46" s="49" t="str">
        <f aca="false">'4. Scored Leads'!A406</f>
        <v>L0405</v>
      </c>
      <c r="D46" s="49" t="str">
        <f aca="false">'4. Scored Leads'!B406</f>
        <v>Sabbir Mahmud</v>
      </c>
      <c r="E46" s="49" t="str">
        <f aca="false">'4. Scored Leads'!C406</f>
        <v>01834245798</v>
      </c>
      <c r="F46" s="49" t="str">
        <f aca="false">'4. Scored Leads'!D406</f>
        <v>Bashundhara R/A</v>
      </c>
      <c r="G46" s="49" t="str">
        <f aca="false">'4. Scored Leads'!E406</f>
        <v>Mirpur DOHS Premier</v>
      </c>
      <c r="H46" s="51" t="n">
        <f aca="false">'4. Scored Leads'!G406</f>
        <v>11249999</v>
      </c>
      <c r="I46" s="56" t="n">
        <f aca="false">'4. Scored Leads'!X406</f>
        <v>80</v>
      </c>
      <c r="J46" s="49" t="str">
        <f aca="false">'4. Scored Leads'!Y406</f>
        <v>Hot</v>
      </c>
      <c r="K46" s="49" t="str">
        <f aca="false">IF(J46="Hot","≤ 5 min",IF(J46="Warm","≤ 24 hrs","≤ 72 hrs"))</f>
        <v>≤ 5 min</v>
      </c>
      <c r="L46" s="78" t="str">
        <f aca="false">IF(J46="Hot","Open w/ site-visit slot offer · highlight scarcity · close for visit date",IF(J46="Warm","Share floor plan + EMI calc · qualify timeline · book callback","Polite single attempt · log objection · move to retargeting"))</f>
        <v>Open w/ site-visit slot offer · highlight scarcity · close for visit date</v>
      </c>
    </row>
    <row r="47" customFormat="false" ht="15" hidden="false" customHeight="true" outlineLevel="0" collapsed="false">
      <c r="B47" s="52" t="n">
        <v>42</v>
      </c>
      <c r="C47" s="52" t="str">
        <f aca="false">'4. Scored Leads'!A461</f>
        <v>L0460</v>
      </c>
      <c r="D47" s="52" t="str">
        <f aca="false">'4. Scored Leads'!B461</f>
        <v>Tanvir Akond</v>
      </c>
      <c r="E47" s="52" t="str">
        <f aca="false">'4. Scored Leads'!C461</f>
        <v>01879862398</v>
      </c>
      <c r="F47" s="52" t="str">
        <f aca="false">'4. Scored Leads'!D461</f>
        <v>Bashundhara R/A</v>
      </c>
      <c r="G47" s="52" t="str">
        <f aca="false">'4. Scored Leads'!E461</f>
        <v>Mirpur DOHS Premier</v>
      </c>
      <c r="H47" s="54" t="n">
        <f aca="false">'4. Scored Leads'!G461</f>
        <v>11249999</v>
      </c>
      <c r="I47" s="58" t="n">
        <f aca="false">'4. Scored Leads'!X461</f>
        <v>80</v>
      </c>
      <c r="J47" s="52" t="str">
        <f aca="false">'4. Scored Leads'!Y461</f>
        <v>Hot</v>
      </c>
      <c r="K47" s="52" t="str">
        <f aca="false">IF(J47="Hot","≤ 5 min",IF(J47="Warm","≤ 24 hrs","≤ 72 hrs"))</f>
        <v>≤ 5 min</v>
      </c>
      <c r="L47" s="79" t="str">
        <f aca="false">IF(J47="Hot","Open w/ site-visit slot offer · highlight scarcity · close for visit date",IF(J47="Warm","Share floor plan + EMI calc · qualify timeline · book callback","Polite single attempt · log objection · move to retargeting"))</f>
        <v>Open w/ site-visit slot offer · highlight scarcity · close for visit date</v>
      </c>
    </row>
    <row r="48" customFormat="false" ht="15" hidden="false" customHeight="true" outlineLevel="0" collapsed="false">
      <c r="B48" s="49" t="n">
        <v>43</v>
      </c>
      <c r="C48" s="49" t="str">
        <f aca="false">'4. Scored Leads'!A63</f>
        <v>L0062</v>
      </c>
      <c r="D48" s="49" t="str">
        <f aca="false">'4. Scored Leads'!B63</f>
        <v>Tarek Karim</v>
      </c>
      <c r="E48" s="49" t="str">
        <f aca="false">'4. Scored Leads'!C63</f>
        <v>01940193802</v>
      </c>
      <c r="F48" s="49" t="str">
        <f aca="false">'4. Scored Leads'!D63</f>
        <v>Aftab Nagar</v>
      </c>
      <c r="G48" s="49" t="str">
        <f aca="false">'4. Scored Leads'!E63</f>
        <v>Uttara Greenview</v>
      </c>
      <c r="H48" s="51" t="n">
        <f aca="false">'4. Scored Leads'!G63</f>
        <v>11249999</v>
      </c>
      <c r="I48" s="56" t="n">
        <f aca="false">'4. Scored Leads'!X63</f>
        <v>79</v>
      </c>
      <c r="J48" s="49" t="str">
        <f aca="false">'4. Scored Leads'!Y63</f>
        <v>Hot</v>
      </c>
      <c r="K48" s="49" t="str">
        <f aca="false">IF(J48="Hot","≤ 5 min",IF(J48="Warm","≤ 24 hrs","≤ 72 hrs"))</f>
        <v>≤ 5 min</v>
      </c>
      <c r="L48" s="78" t="str">
        <f aca="false">IF(J48="Hot","Open w/ site-visit slot offer · highlight scarcity · close for visit date",IF(J48="Warm","Share floor plan + EMI calc · qualify timeline · book callback","Polite single attempt · log objection · move to retargeting"))</f>
        <v>Open w/ site-visit slot offer · highlight scarcity · close for visit date</v>
      </c>
    </row>
    <row r="49" customFormat="false" ht="15" hidden="false" customHeight="true" outlineLevel="0" collapsed="false">
      <c r="B49" s="52" t="n">
        <v>44</v>
      </c>
      <c r="C49" s="52" t="str">
        <f aca="false">'4. Scored Leads'!A131</f>
        <v>L0130</v>
      </c>
      <c r="D49" s="52" t="str">
        <f aca="false">'4. Scored Leads'!B131</f>
        <v>Nazmul Karim</v>
      </c>
      <c r="E49" s="52" t="str">
        <f aca="false">'4. Scored Leads'!C131</f>
        <v>01414353682</v>
      </c>
      <c r="F49" s="52" t="str">
        <f aca="false">'4. Scored Leads'!D131</f>
        <v>Bashundhara R/A</v>
      </c>
      <c r="G49" s="52" t="str">
        <f aca="false">'4. Scored Leads'!E131</f>
        <v>Banasree Bay</v>
      </c>
      <c r="H49" s="54" t="n">
        <f aca="false">'4. Scored Leads'!G131</f>
        <v>8999999</v>
      </c>
      <c r="I49" s="58" t="n">
        <f aca="false">'4. Scored Leads'!X131</f>
        <v>79</v>
      </c>
      <c r="J49" s="52" t="str">
        <f aca="false">'4. Scored Leads'!Y131</f>
        <v>Hot</v>
      </c>
      <c r="K49" s="52" t="str">
        <f aca="false">IF(J49="Hot","≤ 5 min",IF(J49="Warm","≤ 24 hrs","≤ 72 hrs"))</f>
        <v>≤ 5 min</v>
      </c>
      <c r="L49" s="79" t="str">
        <f aca="false">IF(J49="Hot","Open w/ site-visit slot offer · highlight scarcity · close for visit date",IF(J49="Warm","Share floor plan + EMI calc · qualify timeline · book callback","Polite single attempt · log objection · move to retargeting"))</f>
        <v>Open w/ site-visit slot offer · highlight scarcity · close for visit date</v>
      </c>
    </row>
    <row r="50" customFormat="false" ht="15" hidden="false" customHeight="true" outlineLevel="0" collapsed="false">
      <c r="B50" s="49" t="n">
        <v>45</v>
      </c>
      <c r="C50" s="49" t="str">
        <f aca="false">'4. Scored Leads'!A202</f>
        <v>L0201</v>
      </c>
      <c r="D50" s="49" t="str">
        <f aca="false">'4. Scored Leads'!B202</f>
        <v>Shariar Mahmud</v>
      </c>
      <c r="E50" s="49" t="str">
        <f aca="false">'4. Scored Leads'!C202</f>
        <v>01427452380</v>
      </c>
      <c r="F50" s="49" t="str">
        <f aca="false">'4. Scored Leads'!D202</f>
        <v>Aftab Nagar</v>
      </c>
      <c r="G50" s="49" t="str">
        <f aca="false">'4. Scored Leads'!E202</f>
        <v>Aftab Garden Residence</v>
      </c>
      <c r="H50" s="51" t="n">
        <f aca="false">'4. Scored Leads'!G202</f>
        <v>8999999</v>
      </c>
      <c r="I50" s="56" t="n">
        <f aca="false">'4. Scored Leads'!X202</f>
        <v>79</v>
      </c>
      <c r="J50" s="49" t="str">
        <f aca="false">'4. Scored Leads'!Y202</f>
        <v>Hot</v>
      </c>
      <c r="K50" s="49" t="str">
        <f aca="false">IF(J50="Hot","≤ 5 min",IF(J50="Warm","≤ 24 hrs","≤ 72 hrs"))</f>
        <v>≤ 5 min</v>
      </c>
      <c r="L50" s="78" t="str">
        <f aca="false">IF(J50="Hot","Open w/ site-visit slot offer · highlight scarcity · close for visit date",IF(J50="Warm","Share floor plan + EMI calc · qualify timeline · book callback","Polite single attempt · log objection · move to retargeting"))</f>
        <v>Open w/ site-visit slot offer · highlight scarcity · close for visit date</v>
      </c>
    </row>
    <row r="51" customFormat="false" ht="15" hidden="false" customHeight="true" outlineLevel="0" collapsed="false">
      <c r="B51" s="52" t="n">
        <v>46</v>
      </c>
      <c r="C51" s="52" t="str">
        <f aca="false">'4. Scored Leads'!A297</f>
        <v>L0296</v>
      </c>
      <c r="D51" s="52" t="str">
        <f aca="false">'4. Scored Leads'!B297</f>
        <v>Sumon Sarkar</v>
      </c>
      <c r="E51" s="52" t="str">
        <f aca="false">'4. Scored Leads'!C297</f>
        <v>01433711895</v>
      </c>
      <c r="F51" s="52" t="str">
        <f aca="false">'4. Scored Leads'!D297</f>
        <v>Bashundhara R/A</v>
      </c>
      <c r="G51" s="52" t="str">
        <f aca="false">'4. Scored Leads'!E297</f>
        <v>Uttara Greenview</v>
      </c>
      <c r="H51" s="54" t="n">
        <f aca="false">'4. Scored Leads'!G297</f>
        <v>11249999</v>
      </c>
      <c r="I51" s="58" t="n">
        <f aca="false">'4. Scored Leads'!X297</f>
        <v>79</v>
      </c>
      <c r="J51" s="52" t="str">
        <f aca="false">'4. Scored Leads'!Y297</f>
        <v>Hot</v>
      </c>
      <c r="K51" s="52" t="str">
        <f aca="false">IF(J51="Hot","≤ 5 min",IF(J51="Warm","≤ 24 hrs","≤ 72 hrs"))</f>
        <v>≤ 5 min</v>
      </c>
      <c r="L51" s="79" t="str">
        <f aca="false">IF(J51="Hot","Open w/ site-visit slot offer · highlight scarcity · close for visit date",IF(J51="Warm","Share floor plan + EMI calc · qualify timeline · book callback","Polite single attempt · log objection · move to retargeting"))</f>
        <v>Open w/ site-visit slot offer · highlight scarcity · close for visit date</v>
      </c>
    </row>
    <row r="52" customFormat="false" ht="15" hidden="false" customHeight="true" outlineLevel="0" collapsed="false">
      <c r="B52" s="49" t="n">
        <v>47</v>
      </c>
      <c r="C52" s="49" t="str">
        <f aca="false">'4. Scored Leads'!A315</f>
        <v>L0314</v>
      </c>
      <c r="D52" s="49" t="str">
        <f aca="false">'4. Scored Leads'!B315</f>
        <v>Mehedi Akhtar</v>
      </c>
      <c r="E52" s="49" t="str">
        <f aca="false">'4. Scored Leads'!C315</f>
        <v>01351648072</v>
      </c>
      <c r="F52" s="49" t="str">
        <f aca="false">'4. Scored Leads'!D315</f>
        <v>Aftab Nagar</v>
      </c>
      <c r="G52" s="49" t="str">
        <f aca="false">'4. Scored Leads'!E315</f>
        <v>Mirpur DOHS Premier</v>
      </c>
      <c r="H52" s="51" t="n">
        <f aca="false">'4. Scored Leads'!G315</f>
        <v>11249999</v>
      </c>
      <c r="I52" s="56" t="n">
        <f aca="false">'4. Scored Leads'!X315</f>
        <v>79</v>
      </c>
      <c r="J52" s="49" t="str">
        <f aca="false">'4. Scored Leads'!Y315</f>
        <v>Hot</v>
      </c>
      <c r="K52" s="49" t="str">
        <f aca="false">IF(J52="Hot","≤ 5 min",IF(J52="Warm","≤ 24 hrs","≤ 72 hrs"))</f>
        <v>≤ 5 min</v>
      </c>
      <c r="L52" s="78" t="str">
        <f aca="false">IF(J52="Hot","Open w/ site-visit slot offer · highlight scarcity · close for visit date",IF(J52="Warm","Share floor plan + EMI calc · qualify timeline · book callback","Polite single attempt · log objection · move to retargeting"))</f>
        <v>Open w/ site-visit slot offer · highlight scarcity · close for visit date</v>
      </c>
    </row>
    <row r="53" customFormat="false" ht="15" hidden="false" customHeight="true" outlineLevel="0" collapsed="false">
      <c r="B53" s="52" t="n">
        <v>48</v>
      </c>
      <c r="C53" s="52" t="str">
        <f aca="false">'4. Scored Leads'!A332</f>
        <v>L0331</v>
      </c>
      <c r="D53" s="52" t="str">
        <f aca="false">'4. Scored Leads'!B332</f>
        <v>Mahmud Mondol</v>
      </c>
      <c r="E53" s="52" t="str">
        <f aca="false">'4. Scored Leads'!C332</f>
        <v>01697148026</v>
      </c>
      <c r="F53" s="52" t="str">
        <f aca="false">'4. Scored Leads'!D332</f>
        <v>Uttara</v>
      </c>
      <c r="G53" s="52" t="str">
        <f aca="false">'4. Scored Leads'!E332</f>
        <v>Banasree Bay</v>
      </c>
      <c r="H53" s="54" t="n">
        <f aca="false">'4. Scored Leads'!G332</f>
        <v>11249999</v>
      </c>
      <c r="I53" s="58" t="n">
        <f aca="false">'4. Scored Leads'!X332</f>
        <v>79</v>
      </c>
      <c r="J53" s="52" t="str">
        <f aca="false">'4. Scored Leads'!Y332</f>
        <v>Hot</v>
      </c>
      <c r="K53" s="52" t="str">
        <f aca="false">IF(J53="Hot","≤ 5 min",IF(J53="Warm","≤ 24 hrs","≤ 72 hrs"))</f>
        <v>≤ 5 min</v>
      </c>
      <c r="L53" s="79" t="str">
        <f aca="false">IF(J53="Hot","Open w/ site-visit slot offer · highlight scarcity · close for visit date",IF(J53="Warm","Share floor plan + EMI calc · qualify timeline · book callback","Polite single attempt · log objection · move to retargeting"))</f>
        <v>Open w/ site-visit slot offer · highlight scarcity · close for visit date</v>
      </c>
    </row>
    <row r="54" customFormat="false" ht="15" hidden="false" customHeight="true" outlineLevel="0" collapsed="false">
      <c r="B54" s="49" t="n">
        <v>49</v>
      </c>
      <c r="C54" s="49" t="str">
        <f aca="false">'4. Scored Leads'!A346</f>
        <v>L0345</v>
      </c>
      <c r="D54" s="49" t="str">
        <f aca="false">'4. Scored Leads'!B346</f>
        <v>Jubayer Mollah</v>
      </c>
      <c r="E54" s="49" t="str">
        <f aca="false">'4. Scored Leads'!C346</f>
        <v>01755934296</v>
      </c>
      <c r="F54" s="49" t="str">
        <f aca="false">'4. Scored Leads'!D346</f>
        <v>Aftab Nagar</v>
      </c>
      <c r="G54" s="49" t="str">
        <f aca="false">'4. Scored Leads'!E346</f>
        <v>Generic / Not Sure</v>
      </c>
      <c r="H54" s="51" t="n">
        <f aca="false">'4. Scored Leads'!G346</f>
        <v>8999999</v>
      </c>
      <c r="I54" s="56" t="n">
        <f aca="false">'4. Scored Leads'!X346</f>
        <v>79</v>
      </c>
      <c r="J54" s="49" t="str">
        <f aca="false">'4. Scored Leads'!Y346</f>
        <v>Hot</v>
      </c>
      <c r="K54" s="49" t="str">
        <f aca="false">IF(J54="Hot","≤ 5 min",IF(J54="Warm","≤ 24 hrs","≤ 72 hrs"))</f>
        <v>≤ 5 min</v>
      </c>
      <c r="L54" s="78" t="str">
        <f aca="false">IF(J54="Hot","Open w/ site-visit slot offer · highlight scarcity · close for visit date",IF(J54="Warm","Share floor plan + EMI calc · qualify timeline · book callback","Polite single attempt · log objection · move to retargeting"))</f>
        <v>Open w/ site-visit slot offer · highlight scarcity · close for visit date</v>
      </c>
    </row>
    <row r="55" customFormat="false" ht="15" hidden="false" customHeight="true" outlineLevel="0" collapsed="false">
      <c r="B55" s="52" t="n">
        <v>50</v>
      </c>
      <c r="C55" s="52" t="str">
        <f aca="false">'4. Scored Leads'!A387</f>
        <v>L0386</v>
      </c>
      <c r="D55" s="52" t="str">
        <f aca="false">'4. Scored Leads'!B387</f>
        <v>Rifa Talukder</v>
      </c>
      <c r="E55" s="52" t="str">
        <f aca="false">'4. Scored Leads'!C387</f>
        <v>01481996059</v>
      </c>
      <c r="F55" s="52" t="str">
        <f aca="false">'4. Scored Leads'!D387</f>
        <v>Aftab Nagar</v>
      </c>
      <c r="G55" s="52" t="str">
        <f aca="false">'4. Scored Leads'!E387</f>
        <v>Skyline Heights – Bashundhara</v>
      </c>
      <c r="H55" s="54" t="n">
        <f aca="false">'4. Scored Leads'!G387</f>
        <v>20000000</v>
      </c>
      <c r="I55" s="58" t="n">
        <f aca="false">'4. Scored Leads'!X387</f>
        <v>79</v>
      </c>
      <c r="J55" s="52" t="str">
        <f aca="false">'4. Scored Leads'!Y387</f>
        <v>Hot</v>
      </c>
      <c r="K55" s="52" t="str">
        <f aca="false">IF(J55="Hot","≤ 5 min",IF(J55="Warm","≤ 24 hrs","≤ 72 hrs"))</f>
        <v>≤ 5 min</v>
      </c>
      <c r="L55" s="79" t="str">
        <f aca="false">IF(J55="Hot","Open w/ site-visit slot offer · highlight scarcity · close for visit date",IF(J55="Warm","Share floor plan + EMI calc · qualify timeline · book callback","Polite single attempt · log objection · move to retargeting"))</f>
        <v>Open w/ site-visit slot offer · highlight scarcity · close for visit date</v>
      </c>
    </row>
    <row r="56" customFormat="false" ht="15" hidden="false" customHeight="true" outlineLevel="0" collapsed="false">
      <c r="B56" s="49" t="n">
        <v>51</v>
      </c>
      <c r="C56" s="49" t="str">
        <f aca="false">'4. Scored Leads'!A403</f>
        <v>L0402</v>
      </c>
      <c r="D56" s="49" t="str">
        <f aca="false">'4. Scored Leads'!B403</f>
        <v>Nusrat Chowdhury</v>
      </c>
      <c r="E56" s="49" t="str">
        <f aca="false">'4. Scored Leads'!C403</f>
        <v>01666155416</v>
      </c>
      <c r="F56" s="49" t="str">
        <f aca="false">'4. Scored Leads'!D403</f>
        <v>Uttara</v>
      </c>
      <c r="G56" s="49" t="str">
        <f aca="false">'4. Scored Leads'!E403</f>
        <v>Uttara Greenview</v>
      </c>
      <c r="H56" s="51" t="n">
        <f aca="false">'4. Scored Leads'!G403</f>
        <v>8999999</v>
      </c>
      <c r="I56" s="56" t="n">
        <f aca="false">'4. Scored Leads'!X403</f>
        <v>79</v>
      </c>
      <c r="J56" s="49" t="str">
        <f aca="false">'4. Scored Leads'!Y403</f>
        <v>Hot</v>
      </c>
      <c r="K56" s="49" t="str">
        <f aca="false">IF(J56="Hot","≤ 5 min",IF(J56="Warm","≤ 24 hrs","≤ 72 hrs"))</f>
        <v>≤ 5 min</v>
      </c>
      <c r="L56" s="78" t="str">
        <f aca="false">IF(J56="Hot","Open w/ site-visit slot offer · highlight scarcity · close for visit date",IF(J56="Warm","Share floor plan + EMI calc · qualify timeline · book callback","Polite single attempt · log objection · move to retargeting"))</f>
        <v>Open w/ site-visit slot offer · highlight scarcity · close for visit date</v>
      </c>
    </row>
    <row r="57" customFormat="false" ht="15" hidden="false" customHeight="true" outlineLevel="0" collapsed="false">
      <c r="B57" s="52" t="n">
        <v>52</v>
      </c>
      <c r="C57" s="52" t="str">
        <f aca="false">'4. Scored Leads'!A410</f>
        <v>L0409</v>
      </c>
      <c r="D57" s="52" t="str">
        <f aca="false">'4. Scored Leads'!B410</f>
        <v>Asif Sarkar</v>
      </c>
      <c r="E57" s="52" t="str">
        <f aca="false">'4. Scored Leads'!C410</f>
        <v>01636266933</v>
      </c>
      <c r="F57" s="52" t="str">
        <f aca="false">'4. Scored Leads'!D410</f>
        <v>Mirpur DOHS</v>
      </c>
      <c r="G57" s="52" t="str">
        <f aca="false">'4. Scored Leads'!E410</f>
        <v>Mirpur DOHS Premier</v>
      </c>
      <c r="H57" s="54" t="n">
        <f aca="false">'4. Scored Leads'!G410</f>
        <v>8999999</v>
      </c>
      <c r="I57" s="58" t="n">
        <f aca="false">'4. Scored Leads'!X410</f>
        <v>79</v>
      </c>
      <c r="J57" s="52" t="str">
        <f aca="false">'4. Scored Leads'!Y410</f>
        <v>Hot</v>
      </c>
      <c r="K57" s="52" t="str">
        <f aca="false">IF(J57="Hot","≤ 5 min",IF(J57="Warm","≤ 24 hrs","≤ 72 hrs"))</f>
        <v>≤ 5 min</v>
      </c>
      <c r="L57" s="79" t="str">
        <f aca="false">IF(J57="Hot","Open w/ site-visit slot offer · highlight scarcity · close for visit date",IF(J57="Warm","Share floor plan + EMI calc · qualify timeline · book callback","Polite single attempt · log objection · move to retargeting"))</f>
        <v>Open w/ site-visit slot offer · highlight scarcity · close for visit date</v>
      </c>
    </row>
    <row r="58" customFormat="false" ht="15" hidden="false" customHeight="true" outlineLevel="0" collapsed="false">
      <c r="B58" s="49" t="n">
        <v>53</v>
      </c>
      <c r="C58" s="49" t="str">
        <f aca="false">'4. Scored Leads'!A427</f>
        <v>L0426</v>
      </c>
      <c r="D58" s="49" t="str">
        <f aca="false">'4. Scored Leads'!B427</f>
        <v>Shakil Khan</v>
      </c>
      <c r="E58" s="49" t="str">
        <f aca="false">'4. Scored Leads'!C427</f>
        <v>01879083350</v>
      </c>
      <c r="F58" s="49" t="str">
        <f aca="false">'4. Scored Leads'!D427</f>
        <v>Mirpur DOHS</v>
      </c>
      <c r="G58" s="49" t="str">
        <f aca="false">'4. Scored Leads'!E427</f>
        <v>Aftab Garden Residence</v>
      </c>
      <c r="H58" s="51" t="n">
        <f aca="false">'4. Scored Leads'!G427</f>
        <v>13750000</v>
      </c>
      <c r="I58" s="56" t="n">
        <f aca="false">'4. Scored Leads'!X427</f>
        <v>79</v>
      </c>
      <c r="J58" s="49" t="str">
        <f aca="false">'4. Scored Leads'!Y427</f>
        <v>Hot</v>
      </c>
      <c r="K58" s="49" t="str">
        <f aca="false">IF(J58="Hot","≤ 5 min",IF(J58="Warm","≤ 24 hrs","≤ 72 hrs"))</f>
        <v>≤ 5 min</v>
      </c>
      <c r="L58" s="78" t="str">
        <f aca="false">IF(J58="Hot","Open w/ site-visit slot offer · highlight scarcity · close for visit date",IF(J58="Warm","Share floor plan + EMI calc · qualify timeline · book callback","Polite single attempt · log objection · move to retargeting"))</f>
        <v>Open w/ site-visit slot offer · highlight scarcity · close for visit date</v>
      </c>
    </row>
    <row r="59" customFormat="false" ht="15" hidden="false" customHeight="true" outlineLevel="0" collapsed="false">
      <c r="B59" s="52" t="n">
        <v>54</v>
      </c>
      <c r="C59" s="52" t="str">
        <f aca="false">'4. Scored Leads'!A428</f>
        <v>L0427</v>
      </c>
      <c r="D59" s="52" t="str">
        <f aca="false">'4. Scored Leads'!B428</f>
        <v>Arif Chowdhury</v>
      </c>
      <c r="E59" s="52" t="str">
        <f aca="false">'4. Scored Leads'!C428</f>
        <v>01711688092</v>
      </c>
      <c r="F59" s="52" t="str">
        <f aca="false">'4. Scored Leads'!D428</f>
        <v>Aftab Nagar</v>
      </c>
      <c r="G59" s="52" t="str">
        <f aca="false">'4. Scored Leads'!E428</f>
        <v>Uttara Greenview</v>
      </c>
      <c r="H59" s="54" t="n">
        <f aca="false">'4. Scored Leads'!G428</f>
        <v>6999999</v>
      </c>
      <c r="I59" s="58" t="n">
        <f aca="false">'4. Scored Leads'!X428</f>
        <v>79</v>
      </c>
      <c r="J59" s="52" t="str">
        <f aca="false">'4. Scored Leads'!Y428</f>
        <v>Hot</v>
      </c>
      <c r="K59" s="52" t="str">
        <f aca="false">IF(J59="Hot","≤ 5 min",IF(J59="Warm","≤ 24 hrs","≤ 72 hrs"))</f>
        <v>≤ 5 min</v>
      </c>
      <c r="L59" s="79" t="str">
        <f aca="false">IF(J59="Hot","Open w/ site-visit slot offer · highlight scarcity · close for visit date",IF(J59="Warm","Share floor plan + EMI calc · qualify timeline · book callback","Polite single attempt · log objection · move to retargeting"))</f>
        <v>Open w/ site-visit slot offer · highlight scarcity · close for visit date</v>
      </c>
    </row>
    <row r="60" customFormat="false" ht="15" hidden="false" customHeight="true" outlineLevel="0" collapsed="false">
      <c r="B60" s="49" t="n">
        <v>55</v>
      </c>
      <c r="C60" s="49" t="str">
        <f aca="false">'4. Scored Leads'!A490</f>
        <v>L0489</v>
      </c>
      <c r="D60" s="49" t="str">
        <f aca="false">'4. Scored Leads'!B490</f>
        <v>Rashed Hossain</v>
      </c>
      <c r="E60" s="49" t="str">
        <f aca="false">'4. Scored Leads'!C490</f>
        <v>01752291073</v>
      </c>
      <c r="F60" s="49" t="str">
        <f aca="false">'4. Scored Leads'!D490</f>
        <v>Aftab Nagar</v>
      </c>
      <c r="G60" s="49" t="str">
        <f aca="false">'4. Scored Leads'!E490</f>
        <v>Skyline Heights – Bashundhara</v>
      </c>
      <c r="H60" s="51" t="n">
        <f aca="false">'4. Scored Leads'!G490</f>
        <v>13750000</v>
      </c>
      <c r="I60" s="56" t="n">
        <f aca="false">'4. Scored Leads'!X490</f>
        <v>79</v>
      </c>
      <c r="J60" s="49" t="str">
        <f aca="false">'4. Scored Leads'!Y490</f>
        <v>Hot</v>
      </c>
      <c r="K60" s="49" t="str">
        <f aca="false">IF(J60="Hot","≤ 5 min",IF(J60="Warm","≤ 24 hrs","≤ 72 hrs"))</f>
        <v>≤ 5 min</v>
      </c>
      <c r="L60" s="78" t="str">
        <f aca="false">IF(J60="Hot","Open w/ site-visit slot offer · highlight scarcity · close for visit date",IF(J60="Warm","Share floor plan + EMI calc · qualify timeline · book callback","Polite single attempt · log objection · move to retargeting"))</f>
        <v>Open w/ site-visit slot offer · highlight scarcity · close for visit date</v>
      </c>
    </row>
    <row r="61" customFormat="false" ht="15" hidden="false" customHeight="true" outlineLevel="0" collapsed="false">
      <c r="B61" s="52" t="n">
        <v>56</v>
      </c>
      <c r="C61" s="52" t="str">
        <f aca="false">'4. Scored Leads'!A39</f>
        <v>L0038</v>
      </c>
      <c r="D61" s="52" t="str">
        <f aca="false">'4. Scored Leads'!B39</f>
        <v>Shariar Islam</v>
      </c>
      <c r="E61" s="52" t="str">
        <f aca="false">'4. Scored Leads'!C39</f>
        <v>01985149368</v>
      </c>
      <c r="F61" s="52" t="str">
        <f aca="false">'4. Scored Leads'!D39</f>
        <v>Uttara</v>
      </c>
      <c r="G61" s="52" t="str">
        <f aca="false">'4. Scored Leads'!E39</f>
        <v>Uttara Greenview</v>
      </c>
      <c r="H61" s="54" t="n">
        <f aca="false">'4. Scored Leads'!G39</f>
        <v>8999999</v>
      </c>
      <c r="I61" s="58" t="n">
        <f aca="false">'4. Scored Leads'!X39</f>
        <v>78</v>
      </c>
      <c r="J61" s="52" t="str">
        <f aca="false">'4. Scored Leads'!Y39</f>
        <v>Hot</v>
      </c>
      <c r="K61" s="52" t="str">
        <f aca="false">IF(J61="Hot","≤ 5 min",IF(J61="Warm","≤ 24 hrs","≤ 72 hrs"))</f>
        <v>≤ 5 min</v>
      </c>
      <c r="L61" s="79" t="str">
        <f aca="false">IF(J61="Hot","Open w/ site-visit slot offer · highlight scarcity · close for visit date",IF(J61="Warm","Share floor plan + EMI calc · qualify timeline · book callback","Polite single attempt · log objection · move to retargeting"))</f>
        <v>Open w/ site-visit slot offer · highlight scarcity · close for visit date</v>
      </c>
    </row>
    <row r="62" customFormat="false" ht="15" hidden="false" customHeight="true" outlineLevel="0" collapsed="false">
      <c r="B62" s="49" t="n">
        <v>57</v>
      </c>
      <c r="C62" s="49" t="str">
        <f aca="false">'4. Scored Leads'!A41</f>
        <v>L0040</v>
      </c>
      <c r="D62" s="49" t="str">
        <f aca="false">'4. Scored Leads'!B41</f>
        <v>Sabbir Reza</v>
      </c>
      <c r="E62" s="49" t="str">
        <f aca="false">'4. Scored Leads'!C41</f>
        <v>01707622683</v>
      </c>
      <c r="F62" s="49" t="str">
        <f aca="false">'4. Scored Leads'!D41</f>
        <v>Mirpur DOHS</v>
      </c>
      <c r="G62" s="49" t="str">
        <f aca="false">'4. Scored Leads'!E41</f>
        <v>Banasree Bay</v>
      </c>
      <c r="H62" s="51" t="n">
        <f aca="false">'4. Scored Leads'!G41</f>
        <v>6999999</v>
      </c>
      <c r="I62" s="56" t="n">
        <f aca="false">'4. Scored Leads'!X41</f>
        <v>78</v>
      </c>
      <c r="J62" s="49" t="str">
        <f aca="false">'4. Scored Leads'!Y41</f>
        <v>Hot</v>
      </c>
      <c r="K62" s="49" t="str">
        <f aca="false">IF(J62="Hot","≤ 5 min",IF(J62="Warm","≤ 24 hrs","≤ 72 hrs"))</f>
        <v>≤ 5 min</v>
      </c>
      <c r="L62" s="78" t="str">
        <f aca="false">IF(J62="Hot","Open w/ site-visit slot offer · highlight scarcity · close for visit date",IF(J62="Warm","Share floor plan + EMI calc · qualify timeline · book callback","Polite single attempt · log objection · move to retargeting"))</f>
        <v>Open w/ site-visit slot offer · highlight scarcity · close for visit date</v>
      </c>
    </row>
    <row r="63" customFormat="false" ht="15" hidden="false" customHeight="true" outlineLevel="0" collapsed="false">
      <c r="B63" s="52" t="n">
        <v>58</v>
      </c>
      <c r="C63" s="52" t="str">
        <f aca="false">'4. Scored Leads'!A60</f>
        <v>L0059</v>
      </c>
      <c r="D63" s="52" t="str">
        <f aca="false">'4. Scored Leads'!B60</f>
        <v>Mizan Sarkar</v>
      </c>
      <c r="E63" s="52" t="str">
        <f aca="false">'4. Scored Leads'!C60</f>
        <v>01493097289</v>
      </c>
      <c r="F63" s="52" t="str">
        <f aca="false">'4. Scored Leads'!D60</f>
        <v>Uttara</v>
      </c>
      <c r="G63" s="52" t="str">
        <f aca="false">'4. Scored Leads'!E60</f>
        <v>Mirpur DOHS Premier</v>
      </c>
      <c r="H63" s="54" t="n">
        <f aca="false">'4. Scored Leads'!G60</f>
        <v>8999999</v>
      </c>
      <c r="I63" s="58" t="n">
        <f aca="false">'4. Scored Leads'!X60</f>
        <v>78</v>
      </c>
      <c r="J63" s="52" t="str">
        <f aca="false">'4. Scored Leads'!Y60</f>
        <v>Hot</v>
      </c>
      <c r="K63" s="52" t="str">
        <f aca="false">IF(J63="Hot","≤ 5 min",IF(J63="Warm","≤ 24 hrs","≤ 72 hrs"))</f>
        <v>≤ 5 min</v>
      </c>
      <c r="L63" s="79" t="str">
        <f aca="false">IF(J63="Hot","Open w/ site-visit slot offer · highlight scarcity · close for visit date",IF(J63="Warm","Share floor plan + EMI calc · qualify timeline · book callback","Polite single attempt · log objection · move to retargeting"))</f>
        <v>Open w/ site-visit slot offer · highlight scarcity · close for visit date</v>
      </c>
    </row>
    <row r="64" customFormat="false" ht="15" hidden="false" customHeight="true" outlineLevel="0" collapsed="false">
      <c r="B64" s="49" t="n">
        <v>59</v>
      </c>
      <c r="C64" s="49" t="str">
        <f aca="false">'4. Scored Leads'!A74</f>
        <v>L0073</v>
      </c>
      <c r="D64" s="49" t="str">
        <f aca="false">'4. Scored Leads'!B74</f>
        <v>Rifa Pramanik</v>
      </c>
      <c r="E64" s="49" t="str">
        <f aca="false">'4. Scored Leads'!C74</f>
        <v>01961567933</v>
      </c>
      <c r="F64" s="49" t="str">
        <f aca="false">'4. Scored Leads'!D74</f>
        <v>Bashundhara R/A</v>
      </c>
      <c r="G64" s="49" t="str">
        <f aca="false">'4. Scored Leads'!E74</f>
        <v>Mirpur DOHS Premier</v>
      </c>
      <c r="H64" s="51" t="n">
        <f aca="false">'4. Scored Leads'!G74</f>
        <v>8999999</v>
      </c>
      <c r="I64" s="56" t="n">
        <f aca="false">'4. Scored Leads'!X74</f>
        <v>78</v>
      </c>
      <c r="J64" s="49" t="str">
        <f aca="false">'4. Scored Leads'!Y74</f>
        <v>Hot</v>
      </c>
      <c r="K64" s="49" t="str">
        <f aca="false">IF(J64="Hot","≤ 5 min",IF(J64="Warm","≤ 24 hrs","≤ 72 hrs"))</f>
        <v>≤ 5 min</v>
      </c>
      <c r="L64" s="78" t="str">
        <f aca="false">IF(J64="Hot","Open w/ site-visit slot offer · highlight scarcity · close for visit date",IF(J64="Warm","Share floor plan + EMI calc · qualify timeline · book callback","Polite single attempt · log objection · move to retargeting"))</f>
        <v>Open w/ site-visit slot offer · highlight scarcity · close for visit date</v>
      </c>
    </row>
    <row r="65" customFormat="false" ht="15" hidden="false" customHeight="true" outlineLevel="0" collapsed="false">
      <c r="B65" s="52" t="n">
        <v>60</v>
      </c>
      <c r="C65" s="52" t="str">
        <f aca="false">'4. Scored Leads'!A132</f>
        <v>L0131</v>
      </c>
      <c r="D65" s="52" t="str">
        <f aca="false">'4. Scored Leads'!B132</f>
        <v>Maliha Khan</v>
      </c>
      <c r="E65" s="52" t="str">
        <f aca="false">'4. Scored Leads'!C132</f>
        <v>01735775949</v>
      </c>
      <c r="F65" s="52" t="str">
        <f aca="false">'4. Scored Leads'!D132</f>
        <v>Bashundhara R/A</v>
      </c>
      <c r="G65" s="52" t="str">
        <f aca="false">'4. Scored Leads'!E132</f>
        <v>Generic / Not Sure</v>
      </c>
      <c r="H65" s="54" t="n">
        <f aca="false">'4. Scored Leads'!G132</f>
        <v>13750000</v>
      </c>
      <c r="I65" s="58" t="n">
        <f aca="false">'4. Scored Leads'!X132</f>
        <v>78</v>
      </c>
      <c r="J65" s="52" t="str">
        <f aca="false">'4. Scored Leads'!Y132</f>
        <v>Hot</v>
      </c>
      <c r="K65" s="52" t="str">
        <f aca="false">IF(J65="Hot","≤ 5 min",IF(J65="Warm","≤ 24 hrs","≤ 72 hrs"))</f>
        <v>≤ 5 min</v>
      </c>
      <c r="L65" s="79" t="str">
        <f aca="false">IF(J65="Hot","Open w/ site-visit slot offer · highlight scarcity · close for visit date",IF(J65="Warm","Share floor plan + EMI calc · qualify timeline · book callback","Polite single attempt · log objection · move to retargeting"))</f>
        <v>Open w/ site-visit slot offer · highlight scarcity · close for visit date</v>
      </c>
    </row>
    <row r="66" customFormat="false" ht="15" hidden="false" customHeight="true" outlineLevel="0" collapsed="false">
      <c r="B66" s="49" t="n">
        <v>61</v>
      </c>
      <c r="C66" s="49" t="str">
        <f aca="false">'4. Scored Leads'!A157</f>
        <v>L0156</v>
      </c>
      <c r="D66" s="49" t="str">
        <f aca="false">'4. Scored Leads'!B157</f>
        <v>Jubayer Akond</v>
      </c>
      <c r="E66" s="49" t="str">
        <f aca="false">'4. Scored Leads'!C157</f>
        <v>01401413811</v>
      </c>
      <c r="F66" s="49" t="str">
        <f aca="false">'4. Scored Leads'!D157</f>
        <v>Aftab Nagar</v>
      </c>
      <c r="G66" s="49" t="str">
        <f aca="false">'4. Scored Leads'!E157</f>
        <v>Uttara Greenview</v>
      </c>
      <c r="H66" s="51" t="n">
        <f aca="false">'4. Scored Leads'!G157</f>
        <v>8999999</v>
      </c>
      <c r="I66" s="56" t="n">
        <f aca="false">'4. Scored Leads'!X157</f>
        <v>78</v>
      </c>
      <c r="J66" s="49" t="str">
        <f aca="false">'4. Scored Leads'!Y157</f>
        <v>Hot</v>
      </c>
      <c r="K66" s="49" t="str">
        <f aca="false">IF(J66="Hot","≤ 5 min",IF(J66="Warm","≤ 24 hrs","≤ 72 hrs"))</f>
        <v>≤ 5 min</v>
      </c>
      <c r="L66" s="78" t="str">
        <f aca="false">IF(J66="Hot","Open w/ site-visit slot offer · highlight scarcity · close for visit date",IF(J66="Warm","Share floor plan + EMI calc · qualify timeline · book callback","Polite single attempt · log objection · move to retargeting"))</f>
        <v>Open w/ site-visit slot offer · highlight scarcity · close for visit date</v>
      </c>
    </row>
    <row r="67" customFormat="false" ht="15" hidden="false" customHeight="true" outlineLevel="0" collapsed="false">
      <c r="B67" s="52" t="n">
        <v>62</v>
      </c>
      <c r="C67" s="52" t="str">
        <f aca="false">'4. Scored Leads'!A235</f>
        <v>L0234</v>
      </c>
      <c r="D67" s="52" t="str">
        <f aca="false">'4. Scored Leads'!B235</f>
        <v>Rifa Karim</v>
      </c>
      <c r="E67" s="52" t="str">
        <f aca="false">'4. Scored Leads'!C235</f>
        <v>01459724665</v>
      </c>
      <c r="F67" s="52" t="str">
        <f aca="false">'4. Scored Leads'!D235</f>
        <v>Dhanmondi</v>
      </c>
      <c r="G67" s="52" t="str">
        <f aca="false">'4. Scored Leads'!E235</f>
        <v>Mirpur DOHS Premier</v>
      </c>
      <c r="H67" s="54" t="n">
        <f aca="false">'4. Scored Leads'!G235</f>
        <v>8999999</v>
      </c>
      <c r="I67" s="58" t="n">
        <f aca="false">'4. Scored Leads'!X235</f>
        <v>78</v>
      </c>
      <c r="J67" s="52" t="str">
        <f aca="false">'4. Scored Leads'!Y235</f>
        <v>Hot</v>
      </c>
      <c r="K67" s="52" t="str">
        <f aca="false">IF(J67="Hot","≤ 5 min",IF(J67="Warm","≤ 24 hrs","≤ 72 hrs"))</f>
        <v>≤ 5 min</v>
      </c>
      <c r="L67" s="79" t="str">
        <f aca="false">IF(J67="Hot","Open w/ site-visit slot offer · highlight scarcity · close for visit date",IF(J67="Warm","Share floor plan + EMI calc · qualify timeline · book callback","Polite single attempt · log objection · move to retargeting"))</f>
        <v>Open w/ site-visit slot offer · highlight scarcity · close for visit date</v>
      </c>
    </row>
    <row r="68" customFormat="false" ht="15" hidden="false" customHeight="true" outlineLevel="0" collapsed="false">
      <c r="B68" s="49" t="n">
        <v>63</v>
      </c>
      <c r="C68" s="49" t="str">
        <f aca="false">'4. Scored Leads'!A246</f>
        <v>L0245</v>
      </c>
      <c r="D68" s="49" t="str">
        <f aca="false">'4. Scored Leads'!B246</f>
        <v>Polash Mondol</v>
      </c>
      <c r="E68" s="49" t="str">
        <f aca="false">'4. Scored Leads'!C246</f>
        <v>01946103399</v>
      </c>
      <c r="F68" s="49" t="str">
        <f aca="false">'4. Scored Leads'!D246</f>
        <v>Aftab Nagar</v>
      </c>
      <c r="G68" s="49" t="str">
        <f aca="false">'4. Scored Leads'!E246</f>
        <v>Skyline Heights – Bashundhara</v>
      </c>
      <c r="H68" s="51" t="n">
        <f aca="false">'4. Scored Leads'!G246</f>
        <v>6999999</v>
      </c>
      <c r="I68" s="56" t="n">
        <f aca="false">'4. Scored Leads'!X246</f>
        <v>78</v>
      </c>
      <c r="J68" s="49" t="str">
        <f aca="false">'4. Scored Leads'!Y246</f>
        <v>Hot</v>
      </c>
      <c r="K68" s="49" t="str">
        <f aca="false">IF(J68="Hot","≤ 5 min",IF(J68="Warm","≤ 24 hrs","≤ 72 hrs"))</f>
        <v>≤ 5 min</v>
      </c>
      <c r="L68" s="78" t="str">
        <f aca="false">IF(J68="Hot","Open w/ site-visit slot offer · highlight scarcity · close for visit date",IF(J68="Warm","Share floor plan + EMI calc · qualify timeline · book callback","Polite single attempt · log objection · move to retargeting"))</f>
        <v>Open w/ site-visit slot offer · highlight scarcity · close for visit date</v>
      </c>
    </row>
    <row r="69" customFormat="false" ht="15" hidden="false" customHeight="true" outlineLevel="0" collapsed="false">
      <c r="B69" s="52" t="n">
        <v>64</v>
      </c>
      <c r="C69" s="52" t="str">
        <f aca="false">'4. Scored Leads'!A247</f>
        <v>L0246</v>
      </c>
      <c r="D69" s="52" t="str">
        <f aca="false">'4. Scored Leads'!B247</f>
        <v>Shakil Mahmud</v>
      </c>
      <c r="E69" s="52" t="str">
        <f aca="false">'4. Scored Leads'!C247</f>
        <v>01625823868</v>
      </c>
      <c r="F69" s="52" t="str">
        <f aca="false">'4. Scored Leads'!D247</f>
        <v>Bashundhara R/A</v>
      </c>
      <c r="G69" s="52" t="str">
        <f aca="false">'4. Scored Leads'!E247</f>
        <v>Mirpur DOHS Premier</v>
      </c>
      <c r="H69" s="54" t="n">
        <f aca="false">'4. Scored Leads'!G247</f>
        <v>8999999</v>
      </c>
      <c r="I69" s="58" t="n">
        <f aca="false">'4. Scored Leads'!X247</f>
        <v>78</v>
      </c>
      <c r="J69" s="52" t="str">
        <f aca="false">'4. Scored Leads'!Y247</f>
        <v>Hot</v>
      </c>
      <c r="K69" s="52" t="str">
        <f aca="false">IF(J69="Hot","≤ 5 min",IF(J69="Warm","≤ 24 hrs","≤ 72 hrs"))</f>
        <v>≤ 5 min</v>
      </c>
      <c r="L69" s="79" t="str">
        <f aca="false">IF(J69="Hot","Open w/ site-visit slot offer · highlight scarcity · close for visit date",IF(J69="Warm","Share floor plan + EMI calc · qualify timeline · book callback","Polite single attempt · log objection · move to retargeting"))</f>
        <v>Open w/ site-visit slot offer · highlight scarcity · close for visit date</v>
      </c>
    </row>
    <row r="70" customFormat="false" ht="15" hidden="false" customHeight="true" outlineLevel="0" collapsed="false">
      <c r="B70" s="49" t="n">
        <v>65</v>
      </c>
      <c r="C70" s="49" t="str">
        <f aca="false">'4. Scored Leads'!A270</f>
        <v>L0269</v>
      </c>
      <c r="D70" s="49" t="str">
        <f aca="false">'4. Scored Leads'!B270</f>
        <v>Mim Siddique</v>
      </c>
      <c r="E70" s="49" t="str">
        <f aca="false">'4. Scored Leads'!C270</f>
        <v>01597524508</v>
      </c>
      <c r="F70" s="49" t="str">
        <f aca="false">'4. Scored Leads'!D270</f>
        <v>Uttara</v>
      </c>
      <c r="G70" s="49" t="str">
        <f aca="false">'4. Scored Leads'!E270</f>
        <v>Mirpur DOHS Premier</v>
      </c>
      <c r="H70" s="51" t="n">
        <f aca="false">'4. Scored Leads'!G270</f>
        <v>11249999</v>
      </c>
      <c r="I70" s="56" t="n">
        <f aca="false">'4. Scored Leads'!X270</f>
        <v>78</v>
      </c>
      <c r="J70" s="49" t="str">
        <f aca="false">'4. Scored Leads'!Y270</f>
        <v>Hot</v>
      </c>
      <c r="K70" s="49" t="str">
        <f aca="false">IF(J70="Hot","≤ 5 min",IF(J70="Warm","≤ 24 hrs","≤ 72 hrs"))</f>
        <v>≤ 5 min</v>
      </c>
      <c r="L70" s="78" t="str">
        <f aca="false">IF(J70="Hot","Open w/ site-visit slot offer · highlight scarcity · close for visit date",IF(J70="Warm","Share floor plan + EMI calc · qualify timeline · book callback","Polite single attempt · log objection · move to retargeting"))</f>
        <v>Open w/ site-visit slot offer · highlight scarcity · close for visit date</v>
      </c>
    </row>
    <row r="71" customFormat="false" ht="15" hidden="false" customHeight="true" outlineLevel="0" collapsed="false">
      <c r="B71" s="52" t="n">
        <v>66</v>
      </c>
      <c r="C71" s="52" t="str">
        <f aca="false">'4. Scored Leads'!A273</f>
        <v>L0272</v>
      </c>
      <c r="D71" s="52" t="str">
        <f aca="false">'4. Scored Leads'!B273</f>
        <v>Rifat Sarkar</v>
      </c>
      <c r="E71" s="52" t="str">
        <f aca="false">'4. Scored Leads'!C273</f>
        <v>01760169236</v>
      </c>
      <c r="F71" s="52" t="str">
        <f aca="false">'4. Scored Leads'!D273</f>
        <v>Mirpur DOHS</v>
      </c>
      <c r="G71" s="52" t="str">
        <f aca="false">'4. Scored Leads'!E273</f>
        <v>Skyline Heights – Bashundhara</v>
      </c>
      <c r="H71" s="54" t="n">
        <f aca="false">'4. Scored Leads'!G273</f>
        <v>11249999</v>
      </c>
      <c r="I71" s="58" t="n">
        <f aca="false">'4. Scored Leads'!X273</f>
        <v>78</v>
      </c>
      <c r="J71" s="52" t="str">
        <f aca="false">'4. Scored Leads'!Y273</f>
        <v>Hot</v>
      </c>
      <c r="K71" s="52" t="str">
        <f aca="false">IF(J71="Hot","≤ 5 min",IF(J71="Warm","≤ 24 hrs","≤ 72 hrs"))</f>
        <v>≤ 5 min</v>
      </c>
      <c r="L71" s="79" t="str">
        <f aca="false">IF(J71="Hot","Open w/ site-visit slot offer · highlight scarcity · close for visit date",IF(J71="Warm","Share floor plan + EMI calc · qualify timeline · book callback","Polite single attempt · log objection · move to retargeting"))</f>
        <v>Open w/ site-visit slot offer · highlight scarcity · close for visit date</v>
      </c>
    </row>
    <row r="72" customFormat="false" ht="15" hidden="false" customHeight="true" outlineLevel="0" collapsed="false">
      <c r="B72" s="49" t="n">
        <v>67</v>
      </c>
      <c r="C72" s="49" t="str">
        <f aca="false">'4. Scored Leads'!A288</f>
        <v>L0287</v>
      </c>
      <c r="D72" s="49" t="str">
        <f aca="false">'4. Scored Leads'!B288</f>
        <v>Maliha Mollah</v>
      </c>
      <c r="E72" s="49" t="str">
        <f aca="false">'4. Scored Leads'!C288</f>
        <v>01923401636</v>
      </c>
      <c r="F72" s="49" t="str">
        <f aca="false">'4. Scored Leads'!D288</f>
        <v>Uttara</v>
      </c>
      <c r="G72" s="49" t="str">
        <f aca="false">'4. Scored Leads'!E288</f>
        <v>Uttara Greenview</v>
      </c>
      <c r="H72" s="51" t="n">
        <f aca="false">'4. Scored Leads'!G288</f>
        <v>11249999</v>
      </c>
      <c r="I72" s="56" t="n">
        <f aca="false">'4. Scored Leads'!X288</f>
        <v>78</v>
      </c>
      <c r="J72" s="49" t="str">
        <f aca="false">'4. Scored Leads'!Y288</f>
        <v>Hot</v>
      </c>
      <c r="K72" s="49" t="str">
        <f aca="false">IF(J72="Hot","≤ 5 min",IF(J72="Warm","≤ 24 hrs","≤ 72 hrs"))</f>
        <v>≤ 5 min</v>
      </c>
      <c r="L72" s="78" t="str">
        <f aca="false">IF(J72="Hot","Open w/ site-visit slot offer · highlight scarcity · close for visit date",IF(J72="Warm","Share floor plan + EMI calc · qualify timeline · book callback","Polite single attempt · log objection · move to retargeting"))</f>
        <v>Open w/ site-visit slot offer · highlight scarcity · close for visit date</v>
      </c>
    </row>
    <row r="73" customFormat="false" ht="15" hidden="false" customHeight="true" outlineLevel="0" collapsed="false">
      <c r="B73" s="52" t="n">
        <v>68</v>
      </c>
      <c r="C73" s="52" t="str">
        <f aca="false">'4. Scored Leads'!A298</f>
        <v>L0297</v>
      </c>
      <c r="D73" s="52" t="str">
        <f aca="false">'4. Scored Leads'!B298</f>
        <v>Nazmul Islam</v>
      </c>
      <c r="E73" s="52" t="str">
        <f aca="false">'4. Scored Leads'!C298</f>
        <v>01924090367</v>
      </c>
      <c r="F73" s="52" t="str">
        <f aca="false">'4. Scored Leads'!D298</f>
        <v>Bashundhara R/A</v>
      </c>
      <c r="G73" s="52" t="str">
        <f aca="false">'4. Scored Leads'!E298</f>
        <v>Uttara Greenview</v>
      </c>
      <c r="H73" s="54" t="n">
        <f aca="false">'4. Scored Leads'!G298</f>
        <v>6999999</v>
      </c>
      <c r="I73" s="58" t="n">
        <f aca="false">'4. Scored Leads'!X298</f>
        <v>78</v>
      </c>
      <c r="J73" s="52" t="str">
        <f aca="false">'4. Scored Leads'!Y298</f>
        <v>Hot</v>
      </c>
      <c r="K73" s="52" t="str">
        <f aca="false">IF(J73="Hot","≤ 5 min",IF(J73="Warm","≤ 24 hrs","≤ 72 hrs"))</f>
        <v>≤ 5 min</v>
      </c>
      <c r="L73" s="79" t="str">
        <f aca="false">IF(J73="Hot","Open w/ site-visit slot offer · highlight scarcity · close for visit date",IF(J73="Warm","Share floor plan + EMI calc · qualify timeline · book callback","Polite single attempt · log objection · move to retargeting"))</f>
        <v>Open w/ site-visit slot offer · highlight scarcity · close for visit date</v>
      </c>
    </row>
    <row r="74" customFormat="false" ht="15" hidden="false" customHeight="true" outlineLevel="0" collapsed="false">
      <c r="B74" s="49" t="n">
        <v>69</v>
      </c>
      <c r="C74" s="49" t="str">
        <f aca="false">'4. Scored Leads'!A325</f>
        <v>L0324</v>
      </c>
      <c r="D74" s="49" t="str">
        <f aca="false">'4. Scored Leads'!B325</f>
        <v>Arif Akhtar</v>
      </c>
      <c r="E74" s="49" t="str">
        <f aca="false">'4. Scored Leads'!C325</f>
        <v>01771644556</v>
      </c>
      <c r="F74" s="49" t="str">
        <f aca="false">'4. Scored Leads'!D325</f>
        <v>Bashundhara R/A</v>
      </c>
      <c r="G74" s="49" t="str">
        <f aca="false">'4. Scored Leads'!E325</f>
        <v>Uttara Greenview</v>
      </c>
      <c r="H74" s="51" t="n">
        <f aca="false">'4. Scored Leads'!G325</f>
        <v>8999999</v>
      </c>
      <c r="I74" s="56" t="n">
        <f aca="false">'4. Scored Leads'!X325</f>
        <v>78</v>
      </c>
      <c r="J74" s="49" t="str">
        <f aca="false">'4. Scored Leads'!Y325</f>
        <v>Hot</v>
      </c>
      <c r="K74" s="49" t="str">
        <f aca="false">IF(J74="Hot","≤ 5 min",IF(J74="Warm","≤ 24 hrs","≤ 72 hrs"))</f>
        <v>≤ 5 min</v>
      </c>
      <c r="L74" s="78" t="str">
        <f aca="false">IF(J74="Hot","Open w/ site-visit slot offer · highlight scarcity · close for visit date",IF(J74="Warm","Share floor plan + EMI calc · qualify timeline · book callback","Polite single attempt · log objection · move to retargeting"))</f>
        <v>Open w/ site-visit slot offer · highlight scarcity · close for visit date</v>
      </c>
    </row>
    <row r="75" customFormat="false" ht="15" hidden="false" customHeight="true" outlineLevel="0" collapsed="false">
      <c r="B75" s="52" t="n">
        <v>70</v>
      </c>
      <c r="C75" s="52" t="str">
        <f aca="false">'4. Scored Leads'!A361</f>
        <v>L0360</v>
      </c>
      <c r="D75" s="52" t="str">
        <f aca="false">'4. Scored Leads'!B361</f>
        <v>Tausif Sarkar</v>
      </c>
      <c r="E75" s="52" t="str">
        <f aca="false">'4. Scored Leads'!C361</f>
        <v>01660854566</v>
      </c>
      <c r="F75" s="52" t="str">
        <f aca="false">'4. Scored Leads'!D361</f>
        <v>Mirpur DOHS</v>
      </c>
      <c r="G75" s="52" t="str">
        <f aca="false">'4. Scored Leads'!E361</f>
        <v>Aftab Garden Residence</v>
      </c>
      <c r="H75" s="54" t="n">
        <f aca="false">'4. Scored Leads'!G361</f>
        <v>8999999</v>
      </c>
      <c r="I75" s="58" t="n">
        <f aca="false">'4. Scored Leads'!X361</f>
        <v>78</v>
      </c>
      <c r="J75" s="52" t="str">
        <f aca="false">'4. Scored Leads'!Y361</f>
        <v>Hot</v>
      </c>
      <c r="K75" s="52" t="str">
        <f aca="false">IF(J75="Hot","≤ 5 min",IF(J75="Warm","≤ 24 hrs","≤ 72 hrs"))</f>
        <v>≤ 5 min</v>
      </c>
      <c r="L75" s="79" t="str">
        <f aca="false">IF(J75="Hot","Open w/ site-visit slot offer · highlight scarcity · close for visit date",IF(J75="Warm","Share floor plan + EMI calc · qualify timeline · book callback","Polite single attempt · log objection · move to retargeting"))</f>
        <v>Open w/ site-visit slot offer · highlight scarcity · close for visit date</v>
      </c>
    </row>
    <row r="76" customFormat="false" ht="15" hidden="false" customHeight="true" outlineLevel="0" collapsed="false">
      <c r="B76" s="49" t="n">
        <v>71</v>
      </c>
      <c r="C76" s="49" t="str">
        <f aca="false">'4. Scored Leads'!A377</f>
        <v>L0376</v>
      </c>
      <c r="D76" s="49" t="str">
        <f aca="false">'4. Scored Leads'!B377</f>
        <v>Sabbir Karim</v>
      </c>
      <c r="E76" s="49" t="str">
        <f aca="false">'4. Scored Leads'!C377</f>
        <v>01483922501</v>
      </c>
      <c r="F76" s="49" t="str">
        <f aca="false">'4. Scored Leads'!D377</f>
        <v>Aftab Nagar</v>
      </c>
      <c r="G76" s="49" t="str">
        <f aca="false">'4. Scored Leads'!E377</f>
        <v>Aftab Garden Residence</v>
      </c>
      <c r="H76" s="51" t="n">
        <f aca="false">'4. Scored Leads'!G377</f>
        <v>8999999</v>
      </c>
      <c r="I76" s="56" t="n">
        <f aca="false">'4. Scored Leads'!X377</f>
        <v>78</v>
      </c>
      <c r="J76" s="49" t="str">
        <f aca="false">'4. Scored Leads'!Y377</f>
        <v>Hot</v>
      </c>
      <c r="K76" s="49" t="str">
        <f aca="false">IF(J76="Hot","≤ 5 min",IF(J76="Warm","≤ 24 hrs","≤ 72 hrs"))</f>
        <v>≤ 5 min</v>
      </c>
      <c r="L76" s="78" t="str">
        <f aca="false">IF(J76="Hot","Open w/ site-visit slot offer · highlight scarcity · close for visit date",IF(J76="Warm","Share floor plan + EMI calc · qualify timeline · book callback","Polite single attempt · log objection · move to retargeting"))</f>
        <v>Open w/ site-visit slot offer · highlight scarcity · close for visit date</v>
      </c>
    </row>
    <row r="77" customFormat="false" ht="15" hidden="false" customHeight="true" outlineLevel="0" collapsed="false">
      <c r="B77" s="52" t="n">
        <v>72</v>
      </c>
      <c r="C77" s="52" t="str">
        <f aca="false">'4. Scored Leads'!A460</f>
        <v>L0459</v>
      </c>
      <c r="D77" s="52" t="str">
        <f aca="false">'4. Scored Leads'!B460</f>
        <v>Sajid Islam</v>
      </c>
      <c r="E77" s="52" t="str">
        <f aca="false">'4. Scored Leads'!C460</f>
        <v>01726881228</v>
      </c>
      <c r="F77" s="52" t="str">
        <f aca="false">'4. Scored Leads'!D460</f>
        <v>Aftab Nagar</v>
      </c>
      <c r="G77" s="52" t="str">
        <f aca="false">'4. Scored Leads'!E460</f>
        <v>Mirpur DOHS Premier</v>
      </c>
      <c r="H77" s="54" t="n">
        <f aca="false">'4. Scored Leads'!G460</f>
        <v>11249999</v>
      </c>
      <c r="I77" s="58" t="n">
        <f aca="false">'4. Scored Leads'!X460</f>
        <v>78</v>
      </c>
      <c r="J77" s="52" t="str">
        <f aca="false">'4. Scored Leads'!Y460</f>
        <v>Hot</v>
      </c>
      <c r="K77" s="52" t="str">
        <f aca="false">IF(J77="Hot","≤ 5 min",IF(J77="Warm","≤ 24 hrs","≤ 72 hrs"))</f>
        <v>≤ 5 min</v>
      </c>
      <c r="L77" s="79" t="str">
        <f aca="false">IF(J77="Hot","Open w/ site-visit slot offer · highlight scarcity · close for visit date",IF(J77="Warm","Share floor plan + EMI calc · qualify timeline · book callback","Polite single attempt · log objection · move to retargeting"))</f>
        <v>Open w/ site-visit slot offer · highlight scarcity · close for visit date</v>
      </c>
    </row>
    <row r="78" customFormat="false" ht="15" hidden="false" customHeight="true" outlineLevel="0" collapsed="false">
      <c r="B78" s="49" t="n">
        <v>73</v>
      </c>
      <c r="C78" s="49" t="str">
        <f aca="false">'4. Scored Leads'!A480</f>
        <v>L0479</v>
      </c>
      <c r="D78" s="49" t="str">
        <f aca="false">'4. Scored Leads'!B480</f>
        <v>Ayesha Mondol</v>
      </c>
      <c r="E78" s="49" t="str">
        <f aca="false">'4. Scored Leads'!C480</f>
        <v>01745593766</v>
      </c>
      <c r="F78" s="49" t="str">
        <f aca="false">'4. Scored Leads'!D480</f>
        <v>Aftab Nagar</v>
      </c>
      <c r="G78" s="49" t="str">
        <f aca="false">'4. Scored Leads'!E480</f>
        <v>Banasree Bay</v>
      </c>
      <c r="H78" s="51" t="n">
        <f aca="false">'4. Scored Leads'!G480</f>
        <v>11249999</v>
      </c>
      <c r="I78" s="56" t="n">
        <f aca="false">'4. Scored Leads'!X480</f>
        <v>78</v>
      </c>
      <c r="J78" s="49" t="str">
        <f aca="false">'4. Scored Leads'!Y480</f>
        <v>Hot</v>
      </c>
      <c r="K78" s="49" t="str">
        <f aca="false">IF(J78="Hot","≤ 5 min",IF(J78="Warm","≤ 24 hrs","≤ 72 hrs"))</f>
        <v>≤ 5 min</v>
      </c>
      <c r="L78" s="78" t="str">
        <f aca="false">IF(J78="Hot","Open w/ site-visit slot offer · highlight scarcity · close for visit date",IF(J78="Warm","Share floor plan + EMI calc · qualify timeline · book callback","Polite single attempt · log objection · move to retargeting"))</f>
        <v>Open w/ site-visit slot offer · highlight scarcity · close for visit date</v>
      </c>
    </row>
    <row r="79" customFormat="false" ht="15" hidden="false" customHeight="true" outlineLevel="0" collapsed="false">
      <c r="B79" s="52" t="n">
        <v>74</v>
      </c>
      <c r="C79" s="52" t="str">
        <f aca="false">'4. Scored Leads'!A487</f>
        <v>L0486</v>
      </c>
      <c r="D79" s="52" t="str">
        <f aca="false">'4. Scored Leads'!B487</f>
        <v>Asif Hasan</v>
      </c>
      <c r="E79" s="52" t="str">
        <f aca="false">'4. Scored Leads'!C487</f>
        <v>01905560571</v>
      </c>
      <c r="F79" s="52" t="str">
        <f aca="false">'4. Scored Leads'!D487</f>
        <v>Bashundhara R/A</v>
      </c>
      <c r="G79" s="52" t="str">
        <f aca="false">'4. Scored Leads'!E487</f>
        <v>Mirpur DOHS Premier</v>
      </c>
      <c r="H79" s="54" t="n">
        <f aca="false">'4. Scored Leads'!G487</f>
        <v>11249999</v>
      </c>
      <c r="I79" s="58" t="n">
        <f aca="false">'4. Scored Leads'!X487</f>
        <v>78</v>
      </c>
      <c r="J79" s="52" t="str">
        <f aca="false">'4. Scored Leads'!Y487</f>
        <v>Hot</v>
      </c>
      <c r="K79" s="52" t="str">
        <f aca="false">IF(J79="Hot","≤ 5 min",IF(J79="Warm","≤ 24 hrs","≤ 72 hrs"))</f>
        <v>≤ 5 min</v>
      </c>
      <c r="L79" s="79" t="str">
        <f aca="false">IF(J79="Hot","Open w/ site-visit slot offer · highlight scarcity · close for visit date",IF(J79="Warm","Share floor plan + EMI calc · qualify timeline · book callback","Polite single attempt · log objection · move to retargeting"))</f>
        <v>Open w/ site-visit slot offer · highlight scarcity · close for visit date</v>
      </c>
    </row>
    <row r="80" customFormat="false" ht="15" hidden="false" customHeight="true" outlineLevel="0" collapsed="false">
      <c r="B80" s="49" t="n">
        <v>75</v>
      </c>
      <c r="C80" s="49" t="str">
        <f aca="false">'4. Scored Leads'!A14</f>
        <v>L0013</v>
      </c>
      <c r="D80" s="49" t="str">
        <f aca="false">'4. Scored Leads'!B14</f>
        <v>Tarek Mahmud</v>
      </c>
      <c r="E80" s="49" t="str">
        <f aca="false">'4. Scored Leads'!C14</f>
        <v>01759514846</v>
      </c>
      <c r="F80" s="49" t="str">
        <f aca="false">'4. Scored Leads'!D14</f>
        <v>Bashundhara R/A</v>
      </c>
      <c r="G80" s="49" t="str">
        <f aca="false">'4. Scored Leads'!E14</f>
        <v>Aftab Garden Residence</v>
      </c>
      <c r="H80" s="51" t="n">
        <f aca="false">'4. Scored Leads'!G14</f>
        <v>8999999</v>
      </c>
      <c r="I80" s="56" t="n">
        <f aca="false">'4. Scored Leads'!X14</f>
        <v>77</v>
      </c>
      <c r="J80" s="49" t="str">
        <f aca="false">'4. Scored Leads'!Y14</f>
        <v>Hot</v>
      </c>
      <c r="K80" s="49" t="str">
        <f aca="false">IF(J80="Hot","≤ 5 min",IF(J80="Warm","≤ 24 hrs","≤ 72 hrs"))</f>
        <v>≤ 5 min</v>
      </c>
      <c r="L80" s="78" t="str">
        <f aca="false">IF(J80="Hot","Open w/ site-visit slot offer · highlight scarcity · close for visit date",IF(J80="Warm","Share floor plan + EMI calc · qualify timeline · book callback","Polite single attempt · log objection · move to retargeting"))</f>
        <v>Open w/ site-visit slot offer · highlight scarcity · close for visit date</v>
      </c>
    </row>
    <row r="81" customFormat="false" ht="15" hidden="false" customHeight="true" outlineLevel="0" collapsed="false">
      <c r="B81" s="52" t="n">
        <v>76</v>
      </c>
      <c r="C81" s="52" t="str">
        <f aca="false">'4. Scored Leads'!A20</f>
        <v>L0019</v>
      </c>
      <c r="D81" s="52" t="str">
        <f aca="false">'4. Scored Leads'!B20</f>
        <v>Sajid Talukder</v>
      </c>
      <c r="E81" s="52" t="str">
        <f aca="false">'4. Scored Leads'!C20</f>
        <v>01814919058</v>
      </c>
      <c r="F81" s="52" t="str">
        <f aca="false">'4. Scored Leads'!D20</f>
        <v>Dhanmondi</v>
      </c>
      <c r="G81" s="52" t="str">
        <f aca="false">'4. Scored Leads'!E20</f>
        <v>Skyline Heights – Bashundhara</v>
      </c>
      <c r="H81" s="54" t="n">
        <f aca="false">'4. Scored Leads'!G20</f>
        <v>11249999</v>
      </c>
      <c r="I81" s="58" t="n">
        <f aca="false">'4. Scored Leads'!X20</f>
        <v>77</v>
      </c>
      <c r="J81" s="52" t="str">
        <f aca="false">'4. Scored Leads'!Y20</f>
        <v>Hot</v>
      </c>
      <c r="K81" s="52" t="str">
        <f aca="false">IF(J81="Hot","≤ 5 min",IF(J81="Warm","≤ 24 hrs","≤ 72 hrs"))</f>
        <v>≤ 5 min</v>
      </c>
      <c r="L81" s="79" t="str">
        <f aca="false">IF(J81="Hot","Open w/ site-visit slot offer · highlight scarcity · close for visit date",IF(J81="Warm","Share floor plan + EMI calc · qualify timeline · book callback","Polite single attempt · log objection · move to retargeting"))</f>
        <v>Open w/ site-visit slot offer · highlight scarcity · close for visit date</v>
      </c>
    </row>
    <row r="82" customFormat="false" ht="15" hidden="false" customHeight="true" outlineLevel="0" collapsed="false">
      <c r="B82" s="49" t="n">
        <v>77</v>
      </c>
      <c r="C82" s="49" t="str">
        <f aca="false">'4. Scored Leads'!A33</f>
        <v>L0032</v>
      </c>
      <c r="D82" s="49" t="str">
        <f aca="false">'4. Scored Leads'!B33</f>
        <v>Sajid Reza</v>
      </c>
      <c r="E82" s="49" t="str">
        <f aca="false">'4. Scored Leads'!C33</f>
        <v>01988424745</v>
      </c>
      <c r="F82" s="49" t="str">
        <f aca="false">'4. Scored Leads'!D33</f>
        <v>Aftab Nagar</v>
      </c>
      <c r="G82" s="49" t="str">
        <f aca="false">'4. Scored Leads'!E33</f>
        <v>Banasree Bay</v>
      </c>
      <c r="H82" s="51" t="n">
        <f aca="false">'4. Scored Leads'!G33</f>
        <v>11249999</v>
      </c>
      <c r="I82" s="56" t="n">
        <f aca="false">'4. Scored Leads'!X33</f>
        <v>77</v>
      </c>
      <c r="J82" s="49" t="str">
        <f aca="false">'4. Scored Leads'!Y33</f>
        <v>Hot</v>
      </c>
      <c r="K82" s="49" t="str">
        <f aca="false">IF(J82="Hot","≤ 5 min",IF(J82="Warm","≤ 24 hrs","≤ 72 hrs"))</f>
        <v>≤ 5 min</v>
      </c>
      <c r="L82" s="78" t="str">
        <f aca="false">IF(J82="Hot","Open w/ site-visit slot offer · highlight scarcity · close for visit date",IF(J82="Warm","Share floor plan + EMI calc · qualify timeline · book callback","Polite single attempt · log objection · move to retargeting"))</f>
        <v>Open w/ site-visit slot offer · highlight scarcity · close for visit date</v>
      </c>
    </row>
    <row r="83" customFormat="false" ht="15" hidden="false" customHeight="true" outlineLevel="0" collapsed="false">
      <c r="B83" s="52" t="n">
        <v>78</v>
      </c>
      <c r="C83" s="52" t="str">
        <f aca="false">'4. Scored Leads'!A104</f>
        <v>L0103</v>
      </c>
      <c r="D83" s="52" t="str">
        <f aca="false">'4. Scored Leads'!B104</f>
        <v>Sabbir Akond</v>
      </c>
      <c r="E83" s="52" t="str">
        <f aca="false">'4. Scored Leads'!C104</f>
        <v>01506296201</v>
      </c>
      <c r="F83" s="52" t="str">
        <f aca="false">'4. Scored Leads'!D104</f>
        <v>Banasree</v>
      </c>
      <c r="G83" s="52" t="str">
        <f aca="false">'4. Scored Leads'!E104</f>
        <v>Skyline Heights – Bashundhara</v>
      </c>
      <c r="H83" s="54" t="n">
        <f aca="false">'4. Scored Leads'!G104</f>
        <v>11249999</v>
      </c>
      <c r="I83" s="58" t="n">
        <f aca="false">'4. Scored Leads'!X104</f>
        <v>77</v>
      </c>
      <c r="J83" s="52" t="str">
        <f aca="false">'4. Scored Leads'!Y104</f>
        <v>Hot</v>
      </c>
      <c r="K83" s="52" t="str">
        <f aca="false">IF(J83="Hot","≤ 5 min",IF(J83="Warm","≤ 24 hrs","≤ 72 hrs"))</f>
        <v>≤ 5 min</v>
      </c>
      <c r="L83" s="79" t="str">
        <f aca="false">IF(J83="Hot","Open w/ site-visit slot offer · highlight scarcity · close for visit date",IF(J83="Warm","Share floor plan + EMI calc · qualify timeline · book callback","Polite single attempt · log objection · move to retargeting"))</f>
        <v>Open w/ site-visit slot offer · highlight scarcity · close for visit date</v>
      </c>
    </row>
    <row r="84" customFormat="false" ht="15" hidden="false" customHeight="true" outlineLevel="0" collapsed="false">
      <c r="B84" s="49" t="n">
        <v>79</v>
      </c>
      <c r="C84" s="49" t="str">
        <f aca="false">'4. Scored Leads'!A105</f>
        <v>L0104</v>
      </c>
      <c r="D84" s="49" t="str">
        <f aca="false">'4. Scored Leads'!B105</f>
        <v>Nazmul Sheikh</v>
      </c>
      <c r="E84" s="49" t="str">
        <f aca="false">'4. Scored Leads'!C105</f>
        <v>01746774186</v>
      </c>
      <c r="F84" s="49" t="str">
        <f aca="false">'4. Scored Leads'!D105</f>
        <v>Aftab Nagar</v>
      </c>
      <c r="G84" s="49" t="str">
        <f aca="false">'4. Scored Leads'!E105</f>
        <v>Aftab Garden Residence</v>
      </c>
      <c r="H84" s="51" t="n">
        <f aca="false">'4. Scored Leads'!G105</f>
        <v>6999999</v>
      </c>
      <c r="I84" s="56" t="n">
        <f aca="false">'4. Scored Leads'!X105</f>
        <v>77</v>
      </c>
      <c r="J84" s="49" t="str">
        <f aca="false">'4. Scored Leads'!Y105</f>
        <v>Hot</v>
      </c>
      <c r="K84" s="49" t="str">
        <f aca="false">IF(J84="Hot","≤ 5 min",IF(J84="Warm","≤ 24 hrs","≤ 72 hrs"))</f>
        <v>≤ 5 min</v>
      </c>
      <c r="L84" s="78" t="str">
        <f aca="false">IF(J84="Hot","Open w/ site-visit slot offer · highlight scarcity · close for visit date",IF(J84="Warm","Share floor plan + EMI calc · qualify timeline · book callback","Polite single attempt · log objection · move to retargeting"))</f>
        <v>Open w/ site-visit slot offer · highlight scarcity · close for visit date</v>
      </c>
    </row>
    <row r="85" customFormat="false" ht="15" hidden="false" customHeight="true" outlineLevel="0" collapsed="false">
      <c r="B85" s="52" t="n">
        <v>80</v>
      </c>
      <c r="C85" s="52" t="str">
        <f aca="false">'4. Scored Leads'!A162</f>
        <v>L0161</v>
      </c>
      <c r="D85" s="52" t="str">
        <f aca="false">'4. Scored Leads'!B162</f>
        <v>Sajid Sheikh</v>
      </c>
      <c r="E85" s="52" t="str">
        <f aca="false">'4. Scored Leads'!C162</f>
        <v>01392703352</v>
      </c>
      <c r="F85" s="52" t="str">
        <f aca="false">'4. Scored Leads'!D162</f>
        <v>Banasree</v>
      </c>
      <c r="G85" s="52" t="str">
        <f aca="false">'4. Scored Leads'!E162</f>
        <v>Aftab Garden Residence</v>
      </c>
      <c r="H85" s="54" t="n">
        <f aca="false">'4. Scored Leads'!G162</f>
        <v>11249999</v>
      </c>
      <c r="I85" s="58" t="n">
        <f aca="false">'4. Scored Leads'!X162</f>
        <v>77</v>
      </c>
      <c r="J85" s="52" t="str">
        <f aca="false">'4. Scored Leads'!Y162</f>
        <v>Hot</v>
      </c>
      <c r="K85" s="52" t="str">
        <f aca="false">IF(J85="Hot","≤ 5 min",IF(J85="Warm","≤ 24 hrs","≤ 72 hrs"))</f>
        <v>≤ 5 min</v>
      </c>
      <c r="L85" s="79" t="str">
        <f aca="false">IF(J85="Hot","Open w/ site-visit slot offer · highlight scarcity · close for visit date",IF(J85="Warm","Share floor plan + EMI calc · qualify timeline · book callback","Polite single attempt · log objection · move to retargeting"))</f>
        <v>Open w/ site-visit slot offer · highlight scarcity · close for visit date</v>
      </c>
    </row>
    <row r="86" customFormat="false" ht="15" hidden="false" customHeight="true" outlineLevel="0" collapsed="false">
      <c r="B86" s="49" t="n">
        <v>81</v>
      </c>
      <c r="C86" s="49" t="str">
        <f aca="false">'4. Scored Leads'!A214</f>
        <v>L0213</v>
      </c>
      <c r="D86" s="49" t="str">
        <f aca="false">'4. Scored Leads'!B214</f>
        <v>Rumman Mondol</v>
      </c>
      <c r="E86" s="49" t="str">
        <f aca="false">'4. Scored Leads'!C214</f>
        <v>01884276246</v>
      </c>
      <c r="F86" s="49" t="str">
        <f aca="false">'4. Scored Leads'!D214</f>
        <v>Mohammadpur</v>
      </c>
      <c r="G86" s="49" t="str">
        <f aca="false">'4. Scored Leads'!E214</f>
        <v>Aftab Garden Residence</v>
      </c>
      <c r="H86" s="51" t="n">
        <f aca="false">'4. Scored Leads'!G214</f>
        <v>13750000</v>
      </c>
      <c r="I86" s="56" t="n">
        <f aca="false">'4. Scored Leads'!X214</f>
        <v>77</v>
      </c>
      <c r="J86" s="49" t="str">
        <f aca="false">'4. Scored Leads'!Y214</f>
        <v>Hot</v>
      </c>
      <c r="K86" s="49" t="str">
        <f aca="false">IF(J86="Hot","≤ 5 min",IF(J86="Warm","≤ 24 hrs","≤ 72 hrs"))</f>
        <v>≤ 5 min</v>
      </c>
      <c r="L86" s="78" t="str">
        <f aca="false">IF(J86="Hot","Open w/ site-visit slot offer · highlight scarcity · close for visit date",IF(J86="Warm","Share floor plan + EMI calc · qualify timeline · book callback","Polite single attempt · log objection · move to retargeting"))</f>
        <v>Open w/ site-visit slot offer · highlight scarcity · close for visit date</v>
      </c>
    </row>
    <row r="87" customFormat="false" ht="15" hidden="false" customHeight="true" outlineLevel="0" collapsed="false">
      <c r="B87" s="52" t="n">
        <v>82</v>
      </c>
      <c r="C87" s="52" t="str">
        <f aca="false">'4. Scored Leads'!A230</f>
        <v>L0229</v>
      </c>
      <c r="D87" s="52" t="str">
        <f aca="false">'4. Scored Leads'!B230</f>
        <v>Nabila Rahman</v>
      </c>
      <c r="E87" s="52" t="str">
        <f aca="false">'4. Scored Leads'!C230</f>
        <v>01374996165</v>
      </c>
      <c r="F87" s="52" t="str">
        <f aca="false">'4. Scored Leads'!D230</f>
        <v>Bashundhara R/A</v>
      </c>
      <c r="G87" s="52" t="str">
        <f aca="false">'4. Scored Leads'!E230</f>
        <v>Mirpur DOHS Premier</v>
      </c>
      <c r="H87" s="54" t="n">
        <f aca="false">'4. Scored Leads'!G230</f>
        <v>6999999</v>
      </c>
      <c r="I87" s="58" t="n">
        <f aca="false">'4. Scored Leads'!X230</f>
        <v>77</v>
      </c>
      <c r="J87" s="52" t="str">
        <f aca="false">'4. Scored Leads'!Y230</f>
        <v>Hot</v>
      </c>
      <c r="K87" s="52" t="str">
        <f aca="false">IF(J87="Hot","≤ 5 min",IF(J87="Warm","≤ 24 hrs","≤ 72 hrs"))</f>
        <v>≤ 5 min</v>
      </c>
      <c r="L87" s="79" t="str">
        <f aca="false">IF(J87="Hot","Open w/ site-visit slot offer · highlight scarcity · close for visit date",IF(J87="Warm","Share floor plan + EMI calc · qualify timeline · book callback","Polite single attempt · log objection · move to retargeting"))</f>
        <v>Open w/ site-visit slot offer · highlight scarcity · close for visit date</v>
      </c>
    </row>
    <row r="88" customFormat="false" ht="15" hidden="false" customHeight="true" outlineLevel="0" collapsed="false">
      <c r="B88" s="49" t="n">
        <v>83</v>
      </c>
      <c r="C88" s="49" t="str">
        <f aca="false">'4. Scored Leads'!A260</f>
        <v>L0259</v>
      </c>
      <c r="D88" s="49" t="str">
        <f aca="false">'4. Scored Leads'!B260</f>
        <v>Imran Talukder</v>
      </c>
      <c r="E88" s="49" t="str">
        <f aca="false">'4. Scored Leads'!C260</f>
        <v>01711508353</v>
      </c>
      <c r="F88" s="49" t="str">
        <f aca="false">'4. Scored Leads'!D260</f>
        <v>Uttara</v>
      </c>
      <c r="G88" s="49" t="str">
        <f aca="false">'4. Scored Leads'!E260</f>
        <v>Mirpur DOHS Premier</v>
      </c>
      <c r="H88" s="51" t="n">
        <f aca="false">'4. Scored Leads'!G260</f>
        <v>6999999</v>
      </c>
      <c r="I88" s="56" t="n">
        <f aca="false">'4. Scored Leads'!X260</f>
        <v>77</v>
      </c>
      <c r="J88" s="49" t="str">
        <f aca="false">'4. Scored Leads'!Y260</f>
        <v>Hot</v>
      </c>
      <c r="K88" s="49" t="str">
        <f aca="false">IF(J88="Hot","≤ 5 min",IF(J88="Warm","≤ 24 hrs","≤ 72 hrs"))</f>
        <v>≤ 5 min</v>
      </c>
      <c r="L88" s="78" t="str">
        <f aca="false">IF(J88="Hot","Open w/ site-visit slot offer · highlight scarcity · close for visit date",IF(J88="Warm","Share floor plan + EMI calc · qualify timeline · book callback","Polite single attempt · log objection · move to retargeting"))</f>
        <v>Open w/ site-visit slot offer · highlight scarcity · close for visit date</v>
      </c>
    </row>
    <row r="89" customFormat="false" ht="15" hidden="false" customHeight="true" outlineLevel="0" collapsed="false">
      <c r="B89" s="52" t="n">
        <v>84</v>
      </c>
      <c r="C89" s="52" t="str">
        <f aca="false">'4. Scored Leads'!A445</f>
        <v>L0444</v>
      </c>
      <c r="D89" s="52" t="str">
        <f aca="false">'4. Scored Leads'!B445</f>
        <v>Tahmina Talukder</v>
      </c>
      <c r="E89" s="52" t="str">
        <f aca="false">'4. Scored Leads'!C445</f>
        <v>01380656259</v>
      </c>
      <c r="F89" s="52" t="str">
        <f aca="false">'4. Scored Leads'!D445</f>
        <v>Banasree</v>
      </c>
      <c r="G89" s="52" t="str">
        <f aca="false">'4. Scored Leads'!E445</f>
        <v>Uttara Greenview</v>
      </c>
      <c r="H89" s="54" t="n">
        <f aca="false">'4. Scored Leads'!G445</f>
        <v>8999999</v>
      </c>
      <c r="I89" s="58" t="n">
        <f aca="false">'4. Scored Leads'!X445</f>
        <v>77</v>
      </c>
      <c r="J89" s="52" t="str">
        <f aca="false">'4. Scored Leads'!Y445</f>
        <v>Hot</v>
      </c>
      <c r="K89" s="52" t="str">
        <f aca="false">IF(J89="Hot","≤ 5 min",IF(J89="Warm","≤ 24 hrs","≤ 72 hrs"))</f>
        <v>≤ 5 min</v>
      </c>
      <c r="L89" s="79" t="str">
        <f aca="false">IF(J89="Hot","Open w/ site-visit slot offer · highlight scarcity · close for visit date",IF(J89="Warm","Share floor plan + EMI calc · qualify timeline · book callback","Polite single attempt · log objection · move to retargeting"))</f>
        <v>Open w/ site-visit slot offer · highlight scarcity · close for visit date</v>
      </c>
    </row>
    <row r="90" customFormat="false" ht="15" hidden="false" customHeight="true" outlineLevel="0" collapsed="false">
      <c r="B90" s="49" t="n">
        <v>85</v>
      </c>
      <c r="C90" s="49" t="str">
        <f aca="false">'4. Scored Leads'!A10</f>
        <v>L0009</v>
      </c>
      <c r="D90" s="49" t="str">
        <f aca="false">'4. Scored Leads'!B10</f>
        <v>Shakil Akond</v>
      </c>
      <c r="E90" s="49" t="str">
        <f aca="false">'4. Scored Leads'!C10</f>
        <v>01718384251</v>
      </c>
      <c r="F90" s="49" t="str">
        <f aca="false">'4. Scored Leads'!D10</f>
        <v>Aftab Nagar</v>
      </c>
      <c r="G90" s="49" t="str">
        <f aca="false">'4. Scored Leads'!E10</f>
        <v>Uttara Greenview</v>
      </c>
      <c r="H90" s="51" t="n">
        <f aca="false">'4. Scored Leads'!G10</f>
        <v>8999999</v>
      </c>
      <c r="I90" s="56" t="n">
        <f aca="false">'4. Scored Leads'!X10</f>
        <v>76</v>
      </c>
      <c r="J90" s="49" t="str">
        <f aca="false">'4. Scored Leads'!Y10</f>
        <v>Hot</v>
      </c>
      <c r="K90" s="49" t="str">
        <f aca="false">IF(J90="Hot","≤ 5 min",IF(J90="Warm","≤ 24 hrs","≤ 72 hrs"))</f>
        <v>≤ 5 min</v>
      </c>
      <c r="L90" s="78" t="str">
        <f aca="false">IF(J90="Hot","Open w/ site-visit slot offer · highlight scarcity · close for visit date",IF(J90="Warm","Share floor plan + EMI calc · qualify timeline · book callback","Polite single attempt · log objection · move to retargeting"))</f>
        <v>Open w/ site-visit slot offer · highlight scarcity · close for visit date</v>
      </c>
    </row>
    <row r="91" customFormat="false" ht="15" hidden="false" customHeight="true" outlineLevel="0" collapsed="false">
      <c r="B91" s="52" t="n">
        <v>86</v>
      </c>
      <c r="C91" s="52" t="str">
        <f aca="false">'4. Scored Leads'!A12</f>
        <v>L0011</v>
      </c>
      <c r="D91" s="52" t="str">
        <f aca="false">'4. Scored Leads'!B12</f>
        <v>Rabeya Talukder</v>
      </c>
      <c r="E91" s="52" t="str">
        <f aca="false">'4. Scored Leads'!C12</f>
        <v>01515869232</v>
      </c>
      <c r="F91" s="52" t="str">
        <f aca="false">'4. Scored Leads'!D12</f>
        <v>Uttara</v>
      </c>
      <c r="G91" s="52" t="str">
        <f aca="false">'4. Scored Leads'!E12</f>
        <v>Skyline Heights – Bashundhara</v>
      </c>
      <c r="H91" s="54" t="n">
        <f aca="false">'4. Scored Leads'!G12</f>
        <v>8999999</v>
      </c>
      <c r="I91" s="58" t="n">
        <f aca="false">'4. Scored Leads'!X12</f>
        <v>76</v>
      </c>
      <c r="J91" s="52" t="str">
        <f aca="false">'4. Scored Leads'!Y12</f>
        <v>Hot</v>
      </c>
      <c r="K91" s="52" t="str">
        <f aca="false">IF(J91="Hot","≤ 5 min",IF(J91="Warm","≤ 24 hrs","≤ 72 hrs"))</f>
        <v>≤ 5 min</v>
      </c>
      <c r="L91" s="79" t="str">
        <f aca="false">IF(J91="Hot","Open w/ site-visit slot offer · highlight scarcity · close for visit date",IF(J91="Warm","Share floor plan + EMI calc · qualify timeline · book callback","Polite single attempt · log objection · move to retargeting"))</f>
        <v>Open w/ site-visit slot offer · highlight scarcity · close for visit date</v>
      </c>
    </row>
    <row r="92" customFormat="false" ht="15" hidden="false" customHeight="true" outlineLevel="0" collapsed="false">
      <c r="B92" s="49" t="n">
        <v>87</v>
      </c>
      <c r="C92" s="49" t="str">
        <f aca="false">'4. Scored Leads'!A16</f>
        <v>L0015</v>
      </c>
      <c r="D92" s="49" t="str">
        <f aca="false">'4. Scored Leads'!B16</f>
        <v>Mahmud Pramanik</v>
      </c>
      <c r="E92" s="49" t="str">
        <f aca="false">'4. Scored Leads'!C16</f>
        <v>01783172788</v>
      </c>
      <c r="F92" s="49" t="str">
        <f aca="false">'4. Scored Leads'!D16</f>
        <v>Banasree</v>
      </c>
      <c r="G92" s="49" t="str">
        <f aca="false">'4. Scored Leads'!E16</f>
        <v>Mirpur DOHS Premier</v>
      </c>
      <c r="H92" s="51" t="n">
        <f aca="false">'4. Scored Leads'!G16</f>
        <v>11249999</v>
      </c>
      <c r="I92" s="56" t="n">
        <f aca="false">'4. Scored Leads'!X16</f>
        <v>76</v>
      </c>
      <c r="J92" s="49" t="str">
        <f aca="false">'4. Scored Leads'!Y16</f>
        <v>Hot</v>
      </c>
      <c r="K92" s="49" t="str">
        <f aca="false">IF(J92="Hot","≤ 5 min",IF(J92="Warm","≤ 24 hrs","≤ 72 hrs"))</f>
        <v>≤ 5 min</v>
      </c>
      <c r="L92" s="78" t="str">
        <f aca="false">IF(J92="Hot","Open w/ site-visit slot offer · highlight scarcity · close for visit date",IF(J92="Warm","Share floor plan + EMI calc · qualify timeline · book callback","Polite single attempt · log objection · move to retargeting"))</f>
        <v>Open w/ site-visit slot offer · highlight scarcity · close for visit date</v>
      </c>
    </row>
    <row r="93" customFormat="false" ht="15" hidden="false" customHeight="true" outlineLevel="0" collapsed="false">
      <c r="B93" s="52" t="n">
        <v>88</v>
      </c>
      <c r="C93" s="52" t="str">
        <f aca="false">'4. Scored Leads'!A50</f>
        <v>L0049</v>
      </c>
      <c r="D93" s="52" t="str">
        <f aca="false">'4. Scored Leads'!B50</f>
        <v>Fahim Rahman</v>
      </c>
      <c r="E93" s="52" t="str">
        <f aca="false">'4. Scored Leads'!C50</f>
        <v>01552058527</v>
      </c>
      <c r="F93" s="52" t="str">
        <f aca="false">'4. Scored Leads'!D50</f>
        <v>Uttara</v>
      </c>
      <c r="G93" s="52" t="str">
        <f aca="false">'4. Scored Leads'!E50</f>
        <v>Generic / Not Sure</v>
      </c>
      <c r="H93" s="54" t="n">
        <f aca="false">'4. Scored Leads'!G50</f>
        <v>8999999</v>
      </c>
      <c r="I93" s="58" t="n">
        <f aca="false">'4. Scored Leads'!X50</f>
        <v>76</v>
      </c>
      <c r="J93" s="52" t="str">
        <f aca="false">'4. Scored Leads'!Y50</f>
        <v>Hot</v>
      </c>
      <c r="K93" s="52" t="str">
        <f aca="false">IF(J93="Hot","≤ 5 min",IF(J93="Warm","≤ 24 hrs","≤ 72 hrs"))</f>
        <v>≤ 5 min</v>
      </c>
      <c r="L93" s="79" t="str">
        <f aca="false">IF(J93="Hot","Open w/ site-visit slot offer · highlight scarcity · close for visit date",IF(J93="Warm","Share floor plan + EMI calc · qualify timeline · book callback","Polite single attempt · log objection · move to retargeting"))</f>
        <v>Open w/ site-visit slot offer · highlight scarcity · close for visit date</v>
      </c>
    </row>
    <row r="94" customFormat="false" ht="15" hidden="false" customHeight="true" outlineLevel="0" collapsed="false">
      <c r="B94" s="49" t="n">
        <v>89</v>
      </c>
      <c r="C94" s="49" t="str">
        <f aca="false">'4. Scored Leads'!A81</f>
        <v>L0080</v>
      </c>
      <c r="D94" s="49" t="str">
        <f aca="false">'4. Scored Leads'!B81</f>
        <v>Jubayer Hossain</v>
      </c>
      <c r="E94" s="49" t="str">
        <f aca="false">'4. Scored Leads'!C81</f>
        <v>01907146112</v>
      </c>
      <c r="F94" s="49" t="str">
        <f aca="false">'4. Scored Leads'!D81</f>
        <v>Uttara</v>
      </c>
      <c r="G94" s="49" t="str">
        <f aca="false">'4. Scored Leads'!E81</f>
        <v>Uttara Greenview</v>
      </c>
      <c r="H94" s="51" t="n">
        <f aca="false">'4. Scored Leads'!G81</f>
        <v>11249999</v>
      </c>
      <c r="I94" s="56" t="n">
        <f aca="false">'4. Scored Leads'!X81</f>
        <v>76</v>
      </c>
      <c r="J94" s="49" t="str">
        <f aca="false">'4. Scored Leads'!Y81</f>
        <v>Hot</v>
      </c>
      <c r="K94" s="49" t="str">
        <f aca="false">IF(J94="Hot","≤ 5 min",IF(J94="Warm","≤ 24 hrs","≤ 72 hrs"))</f>
        <v>≤ 5 min</v>
      </c>
      <c r="L94" s="78" t="str">
        <f aca="false">IF(J94="Hot","Open w/ site-visit slot offer · highlight scarcity · close for visit date",IF(J94="Warm","Share floor plan + EMI calc · qualify timeline · book callback","Polite single attempt · log objection · move to retargeting"))</f>
        <v>Open w/ site-visit slot offer · highlight scarcity · close for visit date</v>
      </c>
    </row>
    <row r="95" customFormat="false" ht="15" hidden="false" customHeight="true" outlineLevel="0" collapsed="false">
      <c r="B95" s="52" t="n">
        <v>90</v>
      </c>
      <c r="C95" s="52" t="str">
        <f aca="false">'4. Scored Leads'!A84</f>
        <v>L0083</v>
      </c>
      <c r="D95" s="52" t="str">
        <f aca="false">'4. Scored Leads'!B84</f>
        <v>Faisal Mondol</v>
      </c>
      <c r="E95" s="52" t="str">
        <f aca="false">'4. Scored Leads'!C84</f>
        <v>01668876767</v>
      </c>
      <c r="F95" s="52" t="str">
        <f aca="false">'4. Scored Leads'!D84</f>
        <v>Mirpur DOHS</v>
      </c>
      <c r="G95" s="52" t="str">
        <f aca="false">'4. Scored Leads'!E84</f>
        <v>Uttara Greenview</v>
      </c>
      <c r="H95" s="54" t="n">
        <f aca="false">'4. Scored Leads'!G84</f>
        <v>8999999</v>
      </c>
      <c r="I95" s="58" t="n">
        <f aca="false">'4. Scored Leads'!X84</f>
        <v>76</v>
      </c>
      <c r="J95" s="52" t="str">
        <f aca="false">'4. Scored Leads'!Y84</f>
        <v>Hot</v>
      </c>
      <c r="K95" s="52" t="str">
        <f aca="false">IF(J95="Hot","≤ 5 min",IF(J95="Warm","≤ 24 hrs","≤ 72 hrs"))</f>
        <v>≤ 5 min</v>
      </c>
      <c r="L95" s="79" t="str">
        <f aca="false">IF(J95="Hot","Open w/ site-visit slot offer · highlight scarcity · close for visit date",IF(J95="Warm","Share floor plan + EMI calc · qualify timeline · book callback","Polite single attempt · log objection · move to retargeting"))</f>
        <v>Open w/ site-visit slot offer · highlight scarcity · close for visit date</v>
      </c>
    </row>
    <row r="96" customFormat="false" ht="15" hidden="false" customHeight="true" outlineLevel="0" collapsed="false">
      <c r="B96" s="49" t="n">
        <v>91</v>
      </c>
      <c r="C96" s="49" t="str">
        <f aca="false">'4. Scored Leads'!A93</f>
        <v>L0092</v>
      </c>
      <c r="D96" s="49" t="str">
        <f aca="false">'4. Scored Leads'!B93</f>
        <v>Farhana Mondol</v>
      </c>
      <c r="E96" s="49" t="str">
        <f aca="false">'4. Scored Leads'!C93</f>
        <v>01692524191</v>
      </c>
      <c r="F96" s="49" t="str">
        <f aca="false">'4. Scored Leads'!D93</f>
        <v>Mohammadpur</v>
      </c>
      <c r="G96" s="49" t="str">
        <f aca="false">'4. Scored Leads'!E93</f>
        <v>Skyline Heights – Bashundhara</v>
      </c>
      <c r="H96" s="51" t="n">
        <f aca="false">'4. Scored Leads'!G93</f>
        <v>11249999</v>
      </c>
      <c r="I96" s="56" t="n">
        <f aca="false">'4. Scored Leads'!X93</f>
        <v>76</v>
      </c>
      <c r="J96" s="49" t="str">
        <f aca="false">'4. Scored Leads'!Y93</f>
        <v>Hot</v>
      </c>
      <c r="K96" s="49" t="str">
        <f aca="false">IF(J96="Hot","≤ 5 min",IF(J96="Warm","≤ 24 hrs","≤ 72 hrs"))</f>
        <v>≤ 5 min</v>
      </c>
      <c r="L96" s="78" t="str">
        <f aca="false">IF(J96="Hot","Open w/ site-visit slot offer · highlight scarcity · close for visit date",IF(J96="Warm","Share floor plan + EMI calc · qualify timeline · book callback","Polite single attempt · log objection · move to retargeting"))</f>
        <v>Open w/ site-visit slot offer · highlight scarcity · close for visit date</v>
      </c>
    </row>
    <row r="97" customFormat="false" ht="15" hidden="false" customHeight="true" outlineLevel="0" collapsed="false">
      <c r="B97" s="52" t="n">
        <v>92</v>
      </c>
      <c r="C97" s="52" t="str">
        <f aca="false">'4. Scored Leads'!A100</f>
        <v>L0099</v>
      </c>
      <c r="D97" s="52" t="str">
        <f aca="false">'4. Scored Leads'!B100</f>
        <v>Sumon Reza</v>
      </c>
      <c r="E97" s="52" t="str">
        <f aca="false">'4. Scored Leads'!C100</f>
        <v>01665223955</v>
      </c>
      <c r="F97" s="52" t="str">
        <f aca="false">'4. Scored Leads'!D100</f>
        <v>Bashundhara R/A</v>
      </c>
      <c r="G97" s="52" t="str">
        <f aca="false">'4. Scored Leads'!E100</f>
        <v>Banasree Bay</v>
      </c>
      <c r="H97" s="54" t="n">
        <f aca="false">'4. Scored Leads'!G100</f>
        <v>13750000</v>
      </c>
      <c r="I97" s="58" t="n">
        <f aca="false">'4. Scored Leads'!X100</f>
        <v>76</v>
      </c>
      <c r="J97" s="52" t="str">
        <f aca="false">'4. Scored Leads'!Y100</f>
        <v>Hot</v>
      </c>
      <c r="K97" s="52" t="str">
        <f aca="false">IF(J97="Hot","≤ 5 min",IF(J97="Warm","≤ 24 hrs","≤ 72 hrs"))</f>
        <v>≤ 5 min</v>
      </c>
      <c r="L97" s="79" t="str">
        <f aca="false">IF(J97="Hot","Open w/ site-visit slot offer · highlight scarcity · close for visit date",IF(J97="Warm","Share floor plan + EMI calc · qualify timeline · book callback","Polite single attempt · log objection · move to retargeting"))</f>
        <v>Open w/ site-visit slot offer · highlight scarcity · close for visit date</v>
      </c>
    </row>
    <row r="98" customFormat="false" ht="15" hidden="false" customHeight="true" outlineLevel="0" collapsed="false">
      <c r="B98" s="49" t="n">
        <v>93</v>
      </c>
      <c r="C98" s="49" t="str">
        <f aca="false">'4. Scored Leads'!A121</f>
        <v>L0120</v>
      </c>
      <c r="D98" s="49" t="str">
        <f aca="false">'4. Scored Leads'!B121</f>
        <v>Mizan Sheikh</v>
      </c>
      <c r="E98" s="49" t="str">
        <f aca="false">'4. Scored Leads'!C121</f>
        <v>01697177517</v>
      </c>
      <c r="F98" s="49" t="str">
        <f aca="false">'4. Scored Leads'!D121</f>
        <v>Badda</v>
      </c>
      <c r="G98" s="49" t="str">
        <f aca="false">'4. Scored Leads'!E121</f>
        <v>Skyline Heights – Bashundhara</v>
      </c>
      <c r="H98" s="51" t="n">
        <f aca="false">'4. Scored Leads'!G121</f>
        <v>11249999</v>
      </c>
      <c r="I98" s="56" t="n">
        <f aca="false">'4. Scored Leads'!X121</f>
        <v>76</v>
      </c>
      <c r="J98" s="49" t="str">
        <f aca="false">'4. Scored Leads'!Y121</f>
        <v>Hot</v>
      </c>
      <c r="K98" s="49" t="str">
        <f aca="false">IF(J98="Hot","≤ 5 min",IF(J98="Warm","≤ 24 hrs","≤ 72 hrs"))</f>
        <v>≤ 5 min</v>
      </c>
      <c r="L98" s="78" t="str">
        <f aca="false">IF(J98="Hot","Open w/ site-visit slot offer · highlight scarcity · close for visit date",IF(J98="Warm","Share floor plan + EMI calc · qualify timeline · book callback","Polite single attempt · log objection · move to retargeting"))</f>
        <v>Open w/ site-visit slot offer · highlight scarcity · close for visit date</v>
      </c>
    </row>
    <row r="99" customFormat="false" ht="15" hidden="false" customHeight="true" outlineLevel="0" collapsed="false">
      <c r="B99" s="52" t="n">
        <v>94</v>
      </c>
      <c r="C99" s="52" t="str">
        <f aca="false">'4. Scored Leads'!A179</f>
        <v>L0178</v>
      </c>
      <c r="D99" s="52" t="str">
        <f aca="false">'4. Scored Leads'!B179</f>
        <v>Nayeem Siddique</v>
      </c>
      <c r="E99" s="52" t="str">
        <f aca="false">'4. Scored Leads'!C179</f>
        <v>01514876963</v>
      </c>
      <c r="F99" s="52" t="str">
        <f aca="false">'4. Scored Leads'!D179</f>
        <v>Bashundhara R/A</v>
      </c>
      <c r="G99" s="52" t="str">
        <f aca="false">'4. Scored Leads'!E179</f>
        <v>Aftab Garden Residence</v>
      </c>
      <c r="H99" s="54" t="n">
        <f aca="false">'4. Scored Leads'!G179</f>
        <v>20000000</v>
      </c>
      <c r="I99" s="58" t="n">
        <f aca="false">'4. Scored Leads'!X179</f>
        <v>76</v>
      </c>
      <c r="J99" s="52" t="str">
        <f aca="false">'4. Scored Leads'!Y179</f>
        <v>Hot</v>
      </c>
      <c r="K99" s="52" t="str">
        <f aca="false">IF(J99="Hot","≤ 5 min",IF(J99="Warm","≤ 24 hrs","≤ 72 hrs"))</f>
        <v>≤ 5 min</v>
      </c>
      <c r="L99" s="79" t="str">
        <f aca="false">IF(J99="Hot","Open w/ site-visit slot offer · highlight scarcity · close for visit date",IF(J99="Warm","Share floor plan + EMI calc · qualify timeline · book callback","Polite single attempt · log objection · move to retargeting"))</f>
        <v>Open w/ site-visit slot offer · highlight scarcity · close for visit date</v>
      </c>
    </row>
    <row r="100" customFormat="false" ht="15" hidden="false" customHeight="true" outlineLevel="0" collapsed="false">
      <c r="B100" s="49" t="n">
        <v>95</v>
      </c>
      <c r="C100" s="49" t="str">
        <f aca="false">'4. Scored Leads'!A205</f>
        <v>L0204</v>
      </c>
      <c r="D100" s="49" t="str">
        <f aca="false">'4. Scored Leads'!B205</f>
        <v>Lubna Rahman</v>
      </c>
      <c r="E100" s="49" t="str">
        <f aca="false">'4. Scored Leads'!C205</f>
        <v>01461064628</v>
      </c>
      <c r="F100" s="49" t="str">
        <f aca="false">'4. Scored Leads'!D205</f>
        <v>Bashundhara R/A</v>
      </c>
      <c r="G100" s="49" t="str">
        <f aca="false">'4. Scored Leads'!E205</f>
        <v>Banasree Bay</v>
      </c>
      <c r="H100" s="51" t="n">
        <f aca="false">'4. Scored Leads'!G205</f>
        <v>13750000</v>
      </c>
      <c r="I100" s="56" t="n">
        <f aca="false">'4. Scored Leads'!X205</f>
        <v>76</v>
      </c>
      <c r="J100" s="49" t="str">
        <f aca="false">'4. Scored Leads'!Y205</f>
        <v>Hot</v>
      </c>
      <c r="K100" s="49" t="str">
        <f aca="false">IF(J100="Hot","≤ 5 min",IF(J100="Warm","≤ 24 hrs","≤ 72 hrs"))</f>
        <v>≤ 5 min</v>
      </c>
      <c r="L100" s="78" t="str">
        <f aca="false">IF(J100="Hot","Open w/ site-visit slot offer · highlight scarcity · close for visit date",IF(J100="Warm","Share floor plan + EMI calc · qualify timeline · book callback","Polite single attempt · log objection · move to retargeting"))</f>
        <v>Open w/ site-visit slot offer · highlight scarcity · close for visit date</v>
      </c>
    </row>
    <row r="101" customFormat="false" ht="15" hidden="false" customHeight="true" outlineLevel="0" collapsed="false">
      <c r="B101" s="52" t="n">
        <v>96</v>
      </c>
      <c r="C101" s="52" t="str">
        <f aca="false">'4. Scored Leads'!A219</f>
        <v>L0218</v>
      </c>
      <c r="D101" s="52" t="str">
        <f aca="false">'4. Scored Leads'!B219</f>
        <v>Riaz Chowdhury</v>
      </c>
      <c r="E101" s="52" t="str">
        <f aca="false">'4. Scored Leads'!C219</f>
        <v>01507001594</v>
      </c>
      <c r="F101" s="52" t="str">
        <f aca="false">'4. Scored Leads'!D219</f>
        <v>Aftab Nagar</v>
      </c>
      <c r="G101" s="52" t="str">
        <f aca="false">'4. Scored Leads'!E219</f>
        <v>Mirpur DOHS Premier</v>
      </c>
      <c r="H101" s="54" t="n">
        <f aca="false">'4. Scored Leads'!G219</f>
        <v>11249999</v>
      </c>
      <c r="I101" s="58" t="n">
        <f aca="false">'4. Scored Leads'!X219</f>
        <v>76</v>
      </c>
      <c r="J101" s="52" t="str">
        <f aca="false">'4. Scored Leads'!Y219</f>
        <v>Hot</v>
      </c>
      <c r="K101" s="52" t="str">
        <f aca="false">IF(J101="Hot","≤ 5 min",IF(J101="Warm","≤ 24 hrs","≤ 72 hrs"))</f>
        <v>≤ 5 min</v>
      </c>
      <c r="L101" s="79" t="str">
        <f aca="false">IF(J101="Hot","Open w/ site-visit slot offer · highlight scarcity · close for visit date",IF(J101="Warm","Share floor plan + EMI calc · qualify timeline · book callback","Polite single attempt · log objection · move to retargeting"))</f>
        <v>Open w/ site-visit slot offer · highlight scarcity · close for visit date</v>
      </c>
    </row>
    <row r="102" customFormat="false" ht="15" hidden="false" customHeight="true" outlineLevel="0" collapsed="false">
      <c r="B102" s="49" t="n">
        <v>97</v>
      </c>
      <c r="C102" s="49" t="str">
        <f aca="false">'4. Scored Leads'!A238</f>
        <v>L0237</v>
      </c>
      <c r="D102" s="49" t="str">
        <f aca="false">'4. Scored Leads'!B238</f>
        <v>Polash Khan</v>
      </c>
      <c r="E102" s="49" t="str">
        <f aca="false">'4. Scored Leads'!C238</f>
        <v>01686326667</v>
      </c>
      <c r="F102" s="49" t="str">
        <f aca="false">'4. Scored Leads'!D238</f>
        <v>Bashundhara R/A</v>
      </c>
      <c r="G102" s="49" t="str">
        <f aca="false">'4. Scored Leads'!E238</f>
        <v>Banasree Bay</v>
      </c>
      <c r="H102" s="51" t="n">
        <f aca="false">'4. Scored Leads'!G238</f>
        <v>8999999</v>
      </c>
      <c r="I102" s="56" t="n">
        <f aca="false">'4. Scored Leads'!X238</f>
        <v>76</v>
      </c>
      <c r="J102" s="49" t="str">
        <f aca="false">'4. Scored Leads'!Y238</f>
        <v>Hot</v>
      </c>
      <c r="K102" s="49" t="str">
        <f aca="false">IF(J102="Hot","≤ 5 min",IF(J102="Warm","≤ 24 hrs","≤ 72 hrs"))</f>
        <v>≤ 5 min</v>
      </c>
      <c r="L102" s="78" t="str">
        <f aca="false">IF(J102="Hot","Open w/ site-visit slot offer · highlight scarcity · close for visit date",IF(J102="Warm","Share floor plan + EMI calc · qualify timeline · book callback","Polite single attempt · log objection · move to retargeting"))</f>
        <v>Open w/ site-visit slot offer · highlight scarcity · close for visit date</v>
      </c>
    </row>
    <row r="103" customFormat="false" ht="15" hidden="false" customHeight="true" outlineLevel="0" collapsed="false">
      <c r="B103" s="52" t="n">
        <v>98</v>
      </c>
      <c r="C103" s="52" t="str">
        <f aca="false">'4. Scored Leads'!A249</f>
        <v>L0248</v>
      </c>
      <c r="D103" s="52" t="str">
        <f aca="false">'4. Scored Leads'!B249</f>
        <v>Rumman Talukder</v>
      </c>
      <c r="E103" s="52" t="str">
        <f aca="false">'4. Scored Leads'!C249</f>
        <v>01618071569</v>
      </c>
      <c r="F103" s="52" t="str">
        <f aca="false">'4. Scored Leads'!D249</f>
        <v>Aftab Nagar</v>
      </c>
      <c r="G103" s="52" t="str">
        <f aca="false">'4. Scored Leads'!E249</f>
        <v>Aftab Garden Residence</v>
      </c>
      <c r="H103" s="54" t="n">
        <f aca="false">'4. Scored Leads'!G249</f>
        <v>11249999</v>
      </c>
      <c r="I103" s="58" t="n">
        <f aca="false">'4. Scored Leads'!X249</f>
        <v>76</v>
      </c>
      <c r="J103" s="52" t="str">
        <f aca="false">'4. Scored Leads'!Y249</f>
        <v>Hot</v>
      </c>
      <c r="K103" s="52" t="str">
        <f aca="false">IF(J103="Hot","≤ 5 min",IF(J103="Warm","≤ 24 hrs","≤ 72 hrs"))</f>
        <v>≤ 5 min</v>
      </c>
      <c r="L103" s="79" t="str">
        <f aca="false">IF(J103="Hot","Open w/ site-visit slot offer · highlight scarcity · close for visit date",IF(J103="Warm","Share floor plan + EMI calc · qualify timeline · book callback","Polite single attempt · log objection · move to retargeting"))</f>
        <v>Open w/ site-visit slot offer · highlight scarcity · close for visit date</v>
      </c>
    </row>
    <row r="104" customFormat="false" ht="15" hidden="false" customHeight="true" outlineLevel="0" collapsed="false">
      <c r="B104" s="49" t="n">
        <v>99</v>
      </c>
      <c r="C104" s="49" t="str">
        <f aca="false">'4. Scored Leads'!A303</f>
        <v>L0302</v>
      </c>
      <c r="D104" s="49" t="str">
        <f aca="false">'4. Scored Leads'!B303</f>
        <v>Imran Sheikh</v>
      </c>
      <c r="E104" s="49" t="str">
        <f aca="false">'4. Scored Leads'!C303</f>
        <v>01517213145</v>
      </c>
      <c r="F104" s="49" t="str">
        <f aca="false">'4. Scored Leads'!D303</f>
        <v>Dhanmondi</v>
      </c>
      <c r="G104" s="49" t="str">
        <f aca="false">'4. Scored Leads'!E303</f>
        <v>Skyline Heights – Bashundhara</v>
      </c>
      <c r="H104" s="51" t="n">
        <f aca="false">'4. Scored Leads'!G303</f>
        <v>11249999</v>
      </c>
      <c r="I104" s="56" t="n">
        <f aca="false">'4. Scored Leads'!X303</f>
        <v>76</v>
      </c>
      <c r="J104" s="49" t="str">
        <f aca="false">'4. Scored Leads'!Y303</f>
        <v>Hot</v>
      </c>
      <c r="K104" s="49" t="str">
        <f aca="false">IF(J104="Hot","≤ 5 min",IF(J104="Warm","≤ 24 hrs","≤ 72 hrs"))</f>
        <v>≤ 5 min</v>
      </c>
      <c r="L104" s="78" t="str">
        <f aca="false">IF(J104="Hot","Open w/ site-visit slot offer · highlight scarcity · close for visit date",IF(J104="Warm","Share floor plan + EMI calc · qualify timeline · book callback","Polite single attempt · log objection · move to retargeting"))</f>
        <v>Open w/ site-visit slot offer · highlight scarcity · close for visit date</v>
      </c>
    </row>
    <row r="105" customFormat="false" ht="15" hidden="false" customHeight="true" outlineLevel="0" collapsed="false">
      <c r="B105" s="52" t="n">
        <v>100</v>
      </c>
      <c r="C105" s="52" t="str">
        <f aca="false">'4. Scored Leads'!A334</f>
        <v>L0333</v>
      </c>
      <c r="D105" s="52" t="str">
        <f aca="false">'4. Scored Leads'!B334</f>
        <v>Shariar Talukder</v>
      </c>
      <c r="E105" s="52" t="str">
        <f aca="false">'4. Scored Leads'!C334</f>
        <v>01410740650</v>
      </c>
      <c r="F105" s="52" t="str">
        <f aca="false">'4. Scored Leads'!D334</f>
        <v>Uttara</v>
      </c>
      <c r="G105" s="52" t="str">
        <f aca="false">'4. Scored Leads'!E334</f>
        <v>Aftab Garden Residence</v>
      </c>
      <c r="H105" s="54" t="n">
        <f aca="false">'4. Scored Leads'!G334</f>
        <v>13750000</v>
      </c>
      <c r="I105" s="58" t="n">
        <f aca="false">'4. Scored Leads'!X334</f>
        <v>76</v>
      </c>
      <c r="J105" s="52" t="str">
        <f aca="false">'4. Scored Leads'!Y334</f>
        <v>Hot</v>
      </c>
      <c r="K105" s="52" t="str">
        <f aca="false">IF(J105="Hot","≤ 5 min",IF(J105="Warm","≤ 24 hrs","≤ 72 hrs"))</f>
        <v>≤ 5 min</v>
      </c>
      <c r="L105" s="79" t="str">
        <f aca="false">IF(J105="Hot","Open w/ site-visit slot offer · highlight scarcity · close for visit date",IF(J105="Warm","Share floor plan + EMI calc · qualify timeline · book callback","Polite single attempt · log objection · move to retargeting"))</f>
        <v>Open w/ site-visit slot offer · highlight scarcity · close for visit date</v>
      </c>
    </row>
    <row r="106" customFormat="false" ht="15" hidden="false" customHeight="true" outlineLevel="0" collapsed="false">
      <c r="B106" s="49" t="n">
        <v>101</v>
      </c>
      <c r="C106" s="49" t="str">
        <f aca="false">'4. Scored Leads'!A367</f>
        <v>L0366</v>
      </c>
      <c r="D106" s="49" t="str">
        <f aca="false">'4. Scored Leads'!B367</f>
        <v>Towhid Pramanik</v>
      </c>
      <c r="E106" s="49" t="str">
        <f aca="false">'4. Scored Leads'!C367</f>
        <v>01695894773</v>
      </c>
      <c r="F106" s="49" t="str">
        <f aca="false">'4. Scored Leads'!D367</f>
        <v>Bashundhara R/A</v>
      </c>
      <c r="G106" s="49" t="str">
        <f aca="false">'4. Scored Leads'!E367</f>
        <v>Mirpur DOHS Premier</v>
      </c>
      <c r="H106" s="51" t="n">
        <f aca="false">'4. Scored Leads'!G367</f>
        <v>13750000</v>
      </c>
      <c r="I106" s="56" t="n">
        <f aca="false">'4. Scored Leads'!X367</f>
        <v>76</v>
      </c>
      <c r="J106" s="49" t="str">
        <f aca="false">'4. Scored Leads'!Y367</f>
        <v>Hot</v>
      </c>
      <c r="K106" s="49" t="str">
        <f aca="false">IF(J106="Hot","≤ 5 min",IF(J106="Warm","≤ 24 hrs","≤ 72 hrs"))</f>
        <v>≤ 5 min</v>
      </c>
      <c r="L106" s="78" t="str">
        <f aca="false">IF(J106="Hot","Open w/ site-visit slot offer · highlight scarcity · close for visit date",IF(J106="Warm","Share floor plan + EMI calc · qualify timeline · book callback","Polite single attempt · log objection · move to retargeting"))</f>
        <v>Open w/ site-visit slot offer · highlight scarcity · close for visit date</v>
      </c>
    </row>
    <row r="107" customFormat="false" ht="15" hidden="false" customHeight="true" outlineLevel="0" collapsed="false">
      <c r="B107" s="52" t="n">
        <v>102</v>
      </c>
      <c r="C107" s="52" t="str">
        <f aca="false">'4. Scored Leads'!A419</f>
        <v>L0418</v>
      </c>
      <c r="D107" s="52" t="str">
        <f aca="false">'4. Scored Leads'!B419</f>
        <v>Tausif Ahmed</v>
      </c>
      <c r="E107" s="52" t="str">
        <f aca="false">'4. Scored Leads'!C419</f>
        <v>01405911918</v>
      </c>
      <c r="F107" s="52" t="str">
        <f aca="false">'4. Scored Leads'!D419</f>
        <v>Dhanmondi</v>
      </c>
      <c r="G107" s="52" t="str">
        <f aca="false">'4. Scored Leads'!E419</f>
        <v>Banasree Bay</v>
      </c>
      <c r="H107" s="54" t="n">
        <f aca="false">'4. Scored Leads'!G419</f>
        <v>8999999</v>
      </c>
      <c r="I107" s="58" t="n">
        <f aca="false">'4. Scored Leads'!X419</f>
        <v>76</v>
      </c>
      <c r="J107" s="52" t="str">
        <f aca="false">'4. Scored Leads'!Y419</f>
        <v>Hot</v>
      </c>
      <c r="K107" s="52" t="str">
        <f aca="false">IF(J107="Hot","≤ 5 min",IF(J107="Warm","≤ 24 hrs","≤ 72 hrs"))</f>
        <v>≤ 5 min</v>
      </c>
      <c r="L107" s="79" t="str">
        <f aca="false">IF(J107="Hot","Open w/ site-visit slot offer · highlight scarcity · close for visit date",IF(J107="Warm","Share floor plan + EMI calc · qualify timeline · book callback","Polite single attempt · log objection · move to retargeting"))</f>
        <v>Open w/ site-visit slot offer · highlight scarcity · close for visit date</v>
      </c>
    </row>
    <row r="108" customFormat="false" ht="15" hidden="false" customHeight="true" outlineLevel="0" collapsed="false">
      <c r="B108" s="49" t="n">
        <v>103</v>
      </c>
      <c r="C108" s="49" t="str">
        <f aca="false">'4. Scored Leads'!A491</f>
        <v>L0490</v>
      </c>
      <c r="D108" s="49" t="str">
        <f aca="false">'4. Scored Leads'!B491</f>
        <v>Mizan Mondol</v>
      </c>
      <c r="E108" s="49" t="str">
        <f aca="false">'4. Scored Leads'!C491</f>
        <v>01943916497</v>
      </c>
      <c r="F108" s="49" t="str">
        <f aca="false">'4. Scored Leads'!D491</f>
        <v>Aftab Nagar</v>
      </c>
      <c r="G108" s="49" t="str">
        <f aca="false">'4. Scored Leads'!E491</f>
        <v>Uttara Greenview</v>
      </c>
      <c r="H108" s="51" t="n">
        <f aca="false">'4. Scored Leads'!G491</f>
        <v>8999999</v>
      </c>
      <c r="I108" s="56" t="n">
        <f aca="false">'4. Scored Leads'!X491</f>
        <v>76</v>
      </c>
      <c r="J108" s="49" t="str">
        <f aca="false">'4. Scored Leads'!Y491</f>
        <v>Hot</v>
      </c>
      <c r="K108" s="49" t="str">
        <f aca="false">IF(J108="Hot","≤ 5 min",IF(J108="Warm","≤ 24 hrs","≤ 72 hrs"))</f>
        <v>≤ 5 min</v>
      </c>
      <c r="L108" s="78" t="str">
        <f aca="false">IF(J108="Hot","Open w/ site-visit slot offer · highlight scarcity · close for visit date",IF(J108="Warm","Share floor plan + EMI calc · qualify timeline · book callback","Polite single attempt · log objection · move to retargeting"))</f>
        <v>Open w/ site-visit slot offer · highlight scarcity · close for visit date</v>
      </c>
    </row>
    <row r="109" customFormat="false" ht="15" hidden="false" customHeight="true" outlineLevel="0" collapsed="false">
      <c r="B109" s="52" t="n">
        <v>104</v>
      </c>
      <c r="C109" s="52" t="str">
        <f aca="false">'4. Scored Leads'!A3</f>
        <v>L0002</v>
      </c>
      <c r="D109" s="52" t="str">
        <f aca="false">'4. Scored Leads'!B3</f>
        <v>Ishrat Mahmud</v>
      </c>
      <c r="E109" s="52" t="str">
        <f aca="false">'4. Scored Leads'!C3</f>
        <v>01352553419</v>
      </c>
      <c r="F109" s="52" t="str">
        <f aca="false">'4. Scored Leads'!D3</f>
        <v>Mohammadpur</v>
      </c>
      <c r="G109" s="52" t="str">
        <f aca="false">'4. Scored Leads'!E3</f>
        <v>Uttara Greenview</v>
      </c>
      <c r="H109" s="54" t="n">
        <f aca="false">'4. Scored Leads'!G3</f>
        <v>11249999</v>
      </c>
      <c r="I109" s="58" t="n">
        <f aca="false">'4. Scored Leads'!X3</f>
        <v>75</v>
      </c>
      <c r="J109" s="52" t="str">
        <f aca="false">'4. Scored Leads'!Y3</f>
        <v>Hot</v>
      </c>
      <c r="K109" s="52" t="str">
        <f aca="false">IF(J109="Hot","≤ 5 min",IF(J109="Warm","≤ 24 hrs","≤ 72 hrs"))</f>
        <v>≤ 5 min</v>
      </c>
      <c r="L109" s="79" t="str">
        <f aca="false">IF(J109="Hot","Open w/ site-visit slot offer · highlight scarcity · close for visit date",IF(J109="Warm","Share floor plan + EMI calc · qualify timeline · book callback","Polite single attempt · log objection · move to retargeting"))</f>
        <v>Open w/ site-visit slot offer · highlight scarcity · close for visit date</v>
      </c>
    </row>
    <row r="110" customFormat="false" ht="15" hidden="false" customHeight="true" outlineLevel="0" collapsed="false">
      <c r="B110" s="49" t="n">
        <v>105</v>
      </c>
      <c r="C110" s="49" t="str">
        <f aca="false">'4. Scored Leads'!A6</f>
        <v>L0005</v>
      </c>
      <c r="D110" s="49" t="str">
        <f aca="false">'4. Scored Leads'!B6</f>
        <v>Sadia Mondol</v>
      </c>
      <c r="E110" s="49" t="str">
        <f aca="false">'4. Scored Leads'!C6</f>
        <v>01618227824</v>
      </c>
      <c r="F110" s="49" t="str">
        <f aca="false">'4. Scored Leads'!D6</f>
        <v>Uttara</v>
      </c>
      <c r="G110" s="49" t="str">
        <f aca="false">'4. Scored Leads'!E6</f>
        <v>Banasree Bay</v>
      </c>
      <c r="H110" s="51" t="n">
        <f aca="false">'4. Scored Leads'!G6</f>
        <v>6999999</v>
      </c>
      <c r="I110" s="56" t="n">
        <f aca="false">'4. Scored Leads'!X6</f>
        <v>75</v>
      </c>
      <c r="J110" s="49" t="str">
        <f aca="false">'4. Scored Leads'!Y6</f>
        <v>Hot</v>
      </c>
      <c r="K110" s="49" t="str">
        <f aca="false">IF(J110="Hot","≤ 5 min",IF(J110="Warm","≤ 24 hrs","≤ 72 hrs"))</f>
        <v>≤ 5 min</v>
      </c>
      <c r="L110" s="78" t="str">
        <f aca="false">IF(J110="Hot","Open w/ site-visit slot offer · highlight scarcity · close for visit date",IF(J110="Warm","Share floor plan + EMI calc · qualify timeline · book callback","Polite single attempt · log objection · move to retargeting"))</f>
        <v>Open w/ site-visit slot offer · highlight scarcity · close for visit date</v>
      </c>
    </row>
    <row r="111" customFormat="false" ht="15" hidden="false" customHeight="true" outlineLevel="0" collapsed="false">
      <c r="B111" s="52" t="n">
        <v>106</v>
      </c>
      <c r="C111" s="52" t="str">
        <f aca="false">'4. Scored Leads'!A35</f>
        <v>L0034</v>
      </c>
      <c r="D111" s="52" t="str">
        <f aca="false">'4. Scored Leads'!B35</f>
        <v>Mahmud Sheikh</v>
      </c>
      <c r="E111" s="52" t="str">
        <f aca="false">'4. Scored Leads'!C35</f>
        <v>01915850643</v>
      </c>
      <c r="F111" s="52" t="str">
        <f aca="false">'4. Scored Leads'!D35</f>
        <v>Bashundhara R/A</v>
      </c>
      <c r="G111" s="52" t="str">
        <f aca="false">'4. Scored Leads'!E35</f>
        <v>Uttara Greenview</v>
      </c>
      <c r="H111" s="54" t="n">
        <f aca="false">'4. Scored Leads'!G35</f>
        <v>8999999</v>
      </c>
      <c r="I111" s="58" t="n">
        <f aca="false">'4. Scored Leads'!X35</f>
        <v>75</v>
      </c>
      <c r="J111" s="52" t="str">
        <f aca="false">'4. Scored Leads'!Y35</f>
        <v>Hot</v>
      </c>
      <c r="K111" s="52" t="str">
        <f aca="false">IF(J111="Hot","≤ 5 min",IF(J111="Warm","≤ 24 hrs","≤ 72 hrs"))</f>
        <v>≤ 5 min</v>
      </c>
      <c r="L111" s="79" t="str">
        <f aca="false">IF(J111="Hot","Open w/ site-visit slot offer · highlight scarcity · close for visit date",IF(J111="Warm","Share floor plan + EMI calc · qualify timeline · book callback","Polite single attempt · log objection · move to retargeting"))</f>
        <v>Open w/ site-visit slot offer · highlight scarcity · close for visit date</v>
      </c>
    </row>
    <row r="112" customFormat="false" ht="15" hidden="false" customHeight="true" outlineLevel="0" collapsed="false">
      <c r="B112" s="49" t="n">
        <v>107</v>
      </c>
      <c r="C112" s="49" t="str">
        <f aca="false">'4. Scored Leads'!A36</f>
        <v>L0035</v>
      </c>
      <c r="D112" s="49" t="str">
        <f aca="false">'4. Scored Leads'!B36</f>
        <v>Fahim Hasan</v>
      </c>
      <c r="E112" s="49" t="str">
        <f aca="false">'4. Scored Leads'!C36</f>
        <v>01884210205</v>
      </c>
      <c r="F112" s="49" t="str">
        <f aca="false">'4. Scored Leads'!D36</f>
        <v>Banasree</v>
      </c>
      <c r="G112" s="49" t="str">
        <f aca="false">'4. Scored Leads'!E36</f>
        <v>Skyline Heights – Bashundhara</v>
      </c>
      <c r="H112" s="51" t="n">
        <f aca="false">'4. Scored Leads'!G36</f>
        <v>8999999</v>
      </c>
      <c r="I112" s="56" t="n">
        <f aca="false">'4. Scored Leads'!X36</f>
        <v>75</v>
      </c>
      <c r="J112" s="49" t="str">
        <f aca="false">'4. Scored Leads'!Y36</f>
        <v>Hot</v>
      </c>
      <c r="K112" s="49" t="str">
        <f aca="false">IF(J112="Hot","≤ 5 min",IF(J112="Warm","≤ 24 hrs","≤ 72 hrs"))</f>
        <v>≤ 5 min</v>
      </c>
      <c r="L112" s="78" t="str">
        <f aca="false">IF(J112="Hot","Open w/ site-visit slot offer · highlight scarcity · close for visit date",IF(J112="Warm","Share floor plan + EMI calc · qualify timeline · book callback","Polite single attempt · log objection · move to retargeting"))</f>
        <v>Open w/ site-visit slot offer · highlight scarcity · close for visit date</v>
      </c>
    </row>
    <row r="113" customFormat="false" ht="15" hidden="false" customHeight="true" outlineLevel="0" collapsed="false">
      <c r="B113" s="52" t="n">
        <v>108</v>
      </c>
      <c r="C113" s="52" t="str">
        <f aca="false">'4. Scored Leads'!A43</f>
        <v>L0042</v>
      </c>
      <c r="D113" s="52" t="str">
        <f aca="false">'4. Scored Leads'!B43</f>
        <v>Tanvir Mondol</v>
      </c>
      <c r="E113" s="52" t="str">
        <f aca="false">'4. Scored Leads'!C43</f>
        <v>01697995527</v>
      </c>
      <c r="F113" s="52" t="str">
        <f aca="false">'4. Scored Leads'!D43</f>
        <v>Banasree</v>
      </c>
      <c r="G113" s="52" t="str">
        <f aca="false">'4. Scored Leads'!E43</f>
        <v>Aftab Garden Residence</v>
      </c>
      <c r="H113" s="54" t="n">
        <f aca="false">'4. Scored Leads'!G43</f>
        <v>8999999</v>
      </c>
      <c r="I113" s="58" t="n">
        <f aca="false">'4. Scored Leads'!X43</f>
        <v>75</v>
      </c>
      <c r="J113" s="52" t="str">
        <f aca="false">'4. Scored Leads'!Y43</f>
        <v>Hot</v>
      </c>
      <c r="K113" s="52" t="str">
        <f aca="false">IF(J113="Hot","≤ 5 min",IF(J113="Warm","≤ 24 hrs","≤ 72 hrs"))</f>
        <v>≤ 5 min</v>
      </c>
      <c r="L113" s="79" t="str">
        <f aca="false">IF(J113="Hot","Open w/ site-visit slot offer · highlight scarcity · close for visit date",IF(J113="Warm","Share floor plan + EMI calc · qualify timeline · book callback","Polite single attempt · log objection · move to retargeting"))</f>
        <v>Open w/ site-visit slot offer · highlight scarcity · close for visit date</v>
      </c>
    </row>
    <row r="114" customFormat="false" ht="15" hidden="false" customHeight="true" outlineLevel="0" collapsed="false">
      <c r="B114" s="49" t="n">
        <v>109</v>
      </c>
      <c r="C114" s="49" t="str">
        <f aca="false">'4. Scored Leads'!A86</f>
        <v>L0085</v>
      </c>
      <c r="D114" s="49" t="str">
        <f aca="false">'4. Scored Leads'!B86</f>
        <v>Anik Akond</v>
      </c>
      <c r="E114" s="49" t="str">
        <f aca="false">'4. Scored Leads'!C86</f>
        <v>01512604223</v>
      </c>
      <c r="F114" s="49" t="str">
        <f aca="false">'4. Scored Leads'!D86</f>
        <v>Banasree</v>
      </c>
      <c r="G114" s="49" t="str">
        <f aca="false">'4. Scored Leads'!E86</f>
        <v>Uttara Greenview</v>
      </c>
      <c r="H114" s="51" t="n">
        <f aca="false">'4. Scored Leads'!G86</f>
        <v>13750000</v>
      </c>
      <c r="I114" s="56" t="n">
        <f aca="false">'4. Scored Leads'!X86</f>
        <v>75</v>
      </c>
      <c r="J114" s="49" t="str">
        <f aca="false">'4. Scored Leads'!Y86</f>
        <v>Hot</v>
      </c>
      <c r="K114" s="49" t="str">
        <f aca="false">IF(J114="Hot","≤ 5 min",IF(J114="Warm","≤ 24 hrs","≤ 72 hrs"))</f>
        <v>≤ 5 min</v>
      </c>
      <c r="L114" s="78" t="str">
        <f aca="false">IF(J114="Hot","Open w/ site-visit slot offer · highlight scarcity · close for visit date",IF(J114="Warm","Share floor plan + EMI calc · qualify timeline · book callback","Polite single attempt · log objection · move to retargeting"))</f>
        <v>Open w/ site-visit slot offer · highlight scarcity · close for visit date</v>
      </c>
    </row>
    <row r="115" customFormat="false" ht="15" hidden="false" customHeight="true" outlineLevel="0" collapsed="false">
      <c r="B115" s="52" t="n">
        <v>110</v>
      </c>
      <c r="C115" s="52" t="str">
        <f aca="false">'4. Scored Leads'!A102</f>
        <v>L0101</v>
      </c>
      <c r="D115" s="52" t="str">
        <f aca="false">'4. Scored Leads'!B102</f>
        <v>Fahim Siddique</v>
      </c>
      <c r="E115" s="52" t="str">
        <f aca="false">'4. Scored Leads'!C102</f>
        <v>01542209690</v>
      </c>
      <c r="F115" s="52" t="str">
        <f aca="false">'4. Scored Leads'!D102</f>
        <v>Uttara</v>
      </c>
      <c r="G115" s="52" t="str">
        <f aca="false">'4. Scored Leads'!E102</f>
        <v>Aftab Garden Residence</v>
      </c>
      <c r="H115" s="54" t="n">
        <f aca="false">'4. Scored Leads'!G102</f>
        <v>6999999</v>
      </c>
      <c r="I115" s="58" t="n">
        <f aca="false">'4. Scored Leads'!X102</f>
        <v>75</v>
      </c>
      <c r="J115" s="52" t="str">
        <f aca="false">'4. Scored Leads'!Y102</f>
        <v>Hot</v>
      </c>
      <c r="K115" s="52" t="str">
        <f aca="false">IF(J115="Hot","≤ 5 min",IF(J115="Warm","≤ 24 hrs","≤ 72 hrs"))</f>
        <v>≤ 5 min</v>
      </c>
      <c r="L115" s="79" t="str">
        <f aca="false">IF(J115="Hot","Open w/ site-visit slot offer · highlight scarcity · close for visit date",IF(J115="Warm","Share floor plan + EMI calc · qualify timeline · book callback","Polite single attempt · log objection · move to retargeting"))</f>
        <v>Open w/ site-visit slot offer · highlight scarcity · close for visit date</v>
      </c>
    </row>
    <row r="116" customFormat="false" ht="15" hidden="false" customHeight="true" outlineLevel="0" collapsed="false">
      <c r="B116" s="49" t="n">
        <v>111</v>
      </c>
      <c r="C116" s="49" t="str">
        <f aca="false">'4. Scored Leads'!A233</f>
        <v>L0232</v>
      </c>
      <c r="D116" s="49" t="str">
        <f aca="false">'4. Scored Leads'!B233</f>
        <v>Mehedi Pramanik</v>
      </c>
      <c r="E116" s="49" t="str">
        <f aca="false">'4. Scored Leads'!C233</f>
        <v>01603723683</v>
      </c>
      <c r="F116" s="49" t="str">
        <f aca="false">'4. Scored Leads'!D233</f>
        <v>Uttara</v>
      </c>
      <c r="G116" s="49" t="str">
        <f aca="false">'4. Scored Leads'!E233</f>
        <v>Uttara Greenview</v>
      </c>
      <c r="H116" s="51" t="n">
        <f aca="false">'4. Scored Leads'!G233</f>
        <v>8999999</v>
      </c>
      <c r="I116" s="56" t="n">
        <f aca="false">'4. Scored Leads'!X233</f>
        <v>75</v>
      </c>
      <c r="J116" s="49" t="str">
        <f aca="false">'4. Scored Leads'!Y233</f>
        <v>Hot</v>
      </c>
      <c r="K116" s="49" t="str">
        <f aca="false">IF(J116="Hot","≤ 5 min",IF(J116="Warm","≤ 24 hrs","≤ 72 hrs"))</f>
        <v>≤ 5 min</v>
      </c>
      <c r="L116" s="78" t="str">
        <f aca="false">IF(J116="Hot","Open w/ site-visit slot offer · highlight scarcity · close for visit date",IF(J116="Warm","Share floor plan + EMI calc · qualify timeline · book callback","Polite single attempt · log objection · move to retargeting"))</f>
        <v>Open w/ site-visit slot offer · highlight scarcity · close for visit date</v>
      </c>
    </row>
    <row r="117" customFormat="false" ht="15" hidden="false" customHeight="true" outlineLevel="0" collapsed="false">
      <c r="B117" s="52" t="n">
        <v>112</v>
      </c>
      <c r="C117" s="52" t="str">
        <f aca="false">'4. Scored Leads'!A251</f>
        <v>L0250</v>
      </c>
      <c r="D117" s="52" t="str">
        <f aca="false">'4. Scored Leads'!B251</f>
        <v>Anik Akond</v>
      </c>
      <c r="E117" s="52" t="str">
        <f aca="false">'4. Scored Leads'!C251</f>
        <v>01306056641</v>
      </c>
      <c r="F117" s="52" t="str">
        <f aca="false">'4. Scored Leads'!D251</f>
        <v>Banasree</v>
      </c>
      <c r="G117" s="52" t="str">
        <f aca="false">'4. Scored Leads'!E251</f>
        <v>Skyline Heights – Bashundhara</v>
      </c>
      <c r="H117" s="54" t="n">
        <f aca="false">'4. Scored Leads'!G251</f>
        <v>11249999</v>
      </c>
      <c r="I117" s="58" t="n">
        <f aca="false">'4. Scored Leads'!X251</f>
        <v>75</v>
      </c>
      <c r="J117" s="52" t="str">
        <f aca="false">'4. Scored Leads'!Y251</f>
        <v>Hot</v>
      </c>
      <c r="K117" s="52" t="str">
        <f aca="false">IF(J117="Hot","≤ 5 min",IF(J117="Warm","≤ 24 hrs","≤ 72 hrs"))</f>
        <v>≤ 5 min</v>
      </c>
      <c r="L117" s="79" t="str">
        <f aca="false">IF(J117="Hot","Open w/ site-visit slot offer · highlight scarcity · close for visit date",IF(J117="Warm","Share floor plan + EMI calc · qualify timeline · book callback","Polite single attempt · log objection · move to retargeting"))</f>
        <v>Open w/ site-visit slot offer · highlight scarcity · close for visit date</v>
      </c>
    </row>
    <row r="118" customFormat="false" ht="15" hidden="false" customHeight="true" outlineLevel="0" collapsed="false">
      <c r="B118" s="49" t="n">
        <v>113</v>
      </c>
      <c r="C118" s="49" t="str">
        <f aca="false">'4. Scored Leads'!A279</f>
        <v>L0278</v>
      </c>
      <c r="D118" s="49" t="str">
        <f aca="false">'4. Scored Leads'!B279</f>
        <v>Rifa Khan</v>
      </c>
      <c r="E118" s="49" t="str">
        <f aca="false">'4. Scored Leads'!C279</f>
        <v>01433321160</v>
      </c>
      <c r="F118" s="49" t="str">
        <f aca="false">'4. Scored Leads'!D279</f>
        <v>Dhanmondi</v>
      </c>
      <c r="G118" s="49" t="str">
        <f aca="false">'4. Scored Leads'!E279</f>
        <v>Aftab Garden Residence</v>
      </c>
      <c r="H118" s="51" t="n">
        <f aca="false">'4. Scored Leads'!G279</f>
        <v>6999999</v>
      </c>
      <c r="I118" s="56" t="n">
        <f aca="false">'4. Scored Leads'!X279</f>
        <v>75</v>
      </c>
      <c r="J118" s="49" t="str">
        <f aca="false">'4. Scored Leads'!Y279</f>
        <v>Hot</v>
      </c>
      <c r="K118" s="49" t="str">
        <f aca="false">IF(J118="Hot","≤ 5 min",IF(J118="Warm","≤ 24 hrs","≤ 72 hrs"))</f>
        <v>≤ 5 min</v>
      </c>
      <c r="L118" s="78" t="str">
        <f aca="false">IF(J118="Hot","Open w/ site-visit slot offer · highlight scarcity · close for visit date",IF(J118="Warm","Share floor plan + EMI calc · qualify timeline · book callback","Polite single attempt · log objection · move to retargeting"))</f>
        <v>Open w/ site-visit slot offer · highlight scarcity · close for visit date</v>
      </c>
    </row>
    <row r="119" customFormat="false" ht="15" hidden="false" customHeight="true" outlineLevel="0" collapsed="false">
      <c r="B119" s="52" t="n">
        <v>114</v>
      </c>
      <c r="C119" s="52" t="str">
        <f aca="false">'4. Scored Leads'!A283</f>
        <v>L0282</v>
      </c>
      <c r="D119" s="52" t="str">
        <f aca="false">'4. Scored Leads'!B283</f>
        <v>Nayeem Siddique</v>
      </c>
      <c r="E119" s="52" t="str">
        <f aca="false">'4. Scored Leads'!C283</f>
        <v>01833305912</v>
      </c>
      <c r="F119" s="52" t="str">
        <f aca="false">'4. Scored Leads'!D283</f>
        <v>Mirpur DOHS</v>
      </c>
      <c r="G119" s="52" t="str">
        <f aca="false">'4. Scored Leads'!E283</f>
        <v>Aftab Garden Residence</v>
      </c>
      <c r="H119" s="54" t="n">
        <f aca="false">'4. Scored Leads'!G283</f>
        <v>8999999</v>
      </c>
      <c r="I119" s="58" t="n">
        <f aca="false">'4. Scored Leads'!X283</f>
        <v>75</v>
      </c>
      <c r="J119" s="52" t="str">
        <f aca="false">'4. Scored Leads'!Y283</f>
        <v>Hot</v>
      </c>
      <c r="K119" s="52" t="str">
        <f aca="false">IF(J119="Hot","≤ 5 min",IF(J119="Warm","≤ 24 hrs","≤ 72 hrs"))</f>
        <v>≤ 5 min</v>
      </c>
      <c r="L119" s="79" t="str">
        <f aca="false">IF(J119="Hot","Open w/ site-visit slot offer · highlight scarcity · close for visit date",IF(J119="Warm","Share floor plan + EMI calc · qualify timeline · book callback","Polite single attempt · log objection · move to retargeting"))</f>
        <v>Open w/ site-visit slot offer · highlight scarcity · close for visit date</v>
      </c>
    </row>
    <row r="120" customFormat="false" ht="15" hidden="false" customHeight="true" outlineLevel="0" collapsed="false">
      <c r="B120" s="49" t="n">
        <v>115</v>
      </c>
      <c r="C120" s="49" t="str">
        <f aca="false">'4. Scored Leads'!A292</f>
        <v>L0291</v>
      </c>
      <c r="D120" s="49" t="str">
        <f aca="false">'4. Scored Leads'!B292</f>
        <v>Nayeem Hossain</v>
      </c>
      <c r="E120" s="49" t="str">
        <f aca="false">'4. Scored Leads'!C292</f>
        <v>01407970509</v>
      </c>
      <c r="F120" s="49" t="str">
        <f aca="false">'4. Scored Leads'!D292</f>
        <v>Mirpur DOHS</v>
      </c>
      <c r="G120" s="49" t="str">
        <f aca="false">'4. Scored Leads'!E292</f>
        <v>Mirpur DOHS Premier</v>
      </c>
      <c r="H120" s="51" t="n">
        <f aca="false">'4. Scored Leads'!G292</f>
        <v>8999999</v>
      </c>
      <c r="I120" s="56" t="n">
        <f aca="false">'4. Scored Leads'!X292</f>
        <v>75</v>
      </c>
      <c r="J120" s="49" t="str">
        <f aca="false">'4. Scored Leads'!Y292</f>
        <v>Hot</v>
      </c>
      <c r="K120" s="49" t="str">
        <f aca="false">IF(J120="Hot","≤ 5 min",IF(J120="Warm","≤ 24 hrs","≤ 72 hrs"))</f>
        <v>≤ 5 min</v>
      </c>
      <c r="L120" s="78" t="str">
        <f aca="false">IF(J120="Hot","Open w/ site-visit slot offer · highlight scarcity · close for visit date",IF(J120="Warm","Share floor plan + EMI calc · qualify timeline · book callback","Polite single attempt · log objection · move to retargeting"))</f>
        <v>Open w/ site-visit slot offer · highlight scarcity · close for visit date</v>
      </c>
    </row>
    <row r="121" customFormat="false" ht="15" hidden="false" customHeight="true" outlineLevel="0" collapsed="false">
      <c r="B121" s="52" t="n">
        <v>116</v>
      </c>
      <c r="C121" s="52" t="str">
        <f aca="false">'4. Scored Leads'!A301</f>
        <v>L0300</v>
      </c>
      <c r="D121" s="52" t="str">
        <f aca="false">'4. Scored Leads'!B301</f>
        <v>Rifat Karim</v>
      </c>
      <c r="E121" s="52" t="str">
        <f aca="false">'4. Scored Leads'!C301</f>
        <v>01742269312</v>
      </c>
      <c r="F121" s="52" t="str">
        <f aca="false">'4. Scored Leads'!D301</f>
        <v>Aftab Nagar</v>
      </c>
      <c r="G121" s="52" t="str">
        <f aca="false">'4. Scored Leads'!E301</f>
        <v>Uttara Greenview</v>
      </c>
      <c r="H121" s="54" t="n">
        <f aca="false">'4. Scored Leads'!G301</f>
        <v>6999999</v>
      </c>
      <c r="I121" s="58" t="n">
        <f aca="false">'4. Scored Leads'!X301</f>
        <v>75</v>
      </c>
      <c r="J121" s="52" t="str">
        <f aca="false">'4. Scored Leads'!Y301</f>
        <v>Hot</v>
      </c>
      <c r="K121" s="52" t="str">
        <f aca="false">IF(J121="Hot","≤ 5 min",IF(J121="Warm","≤ 24 hrs","≤ 72 hrs"))</f>
        <v>≤ 5 min</v>
      </c>
      <c r="L121" s="79" t="str">
        <f aca="false">IF(J121="Hot","Open w/ site-visit slot offer · highlight scarcity · close for visit date",IF(J121="Warm","Share floor plan + EMI calc · qualify timeline · book callback","Polite single attempt · log objection · move to retargeting"))</f>
        <v>Open w/ site-visit slot offer · highlight scarcity · close for visit date</v>
      </c>
    </row>
    <row r="122" customFormat="false" ht="15" hidden="false" customHeight="true" outlineLevel="0" collapsed="false">
      <c r="B122" s="49" t="n">
        <v>117</v>
      </c>
      <c r="C122" s="49" t="str">
        <f aca="false">'4. Scored Leads'!A321</f>
        <v>L0320</v>
      </c>
      <c r="D122" s="49" t="str">
        <f aca="false">'4. Scored Leads'!B321</f>
        <v>Tausif Chowdhury</v>
      </c>
      <c r="E122" s="49" t="str">
        <f aca="false">'4. Scored Leads'!C321</f>
        <v>01599015579</v>
      </c>
      <c r="F122" s="49" t="str">
        <f aca="false">'4. Scored Leads'!D321</f>
        <v>Bashundhara R/A</v>
      </c>
      <c r="G122" s="49" t="str">
        <f aca="false">'4. Scored Leads'!E321</f>
        <v>Mirpur DOHS Premier</v>
      </c>
      <c r="H122" s="51" t="n">
        <f aca="false">'4. Scored Leads'!G321</f>
        <v>8999999</v>
      </c>
      <c r="I122" s="56" t="n">
        <f aca="false">'4. Scored Leads'!X321</f>
        <v>75</v>
      </c>
      <c r="J122" s="49" t="str">
        <f aca="false">'4. Scored Leads'!Y321</f>
        <v>Hot</v>
      </c>
      <c r="K122" s="49" t="str">
        <f aca="false">IF(J122="Hot","≤ 5 min",IF(J122="Warm","≤ 24 hrs","≤ 72 hrs"))</f>
        <v>≤ 5 min</v>
      </c>
      <c r="L122" s="78" t="str">
        <f aca="false">IF(J122="Hot","Open w/ site-visit slot offer · highlight scarcity · close for visit date",IF(J122="Warm","Share floor plan + EMI calc · qualify timeline · book callback","Polite single attempt · log objection · move to retargeting"))</f>
        <v>Open w/ site-visit slot offer · highlight scarcity · close for visit date</v>
      </c>
    </row>
    <row r="123" customFormat="false" ht="15" hidden="false" customHeight="true" outlineLevel="0" collapsed="false">
      <c r="B123" s="52" t="n">
        <v>118</v>
      </c>
      <c r="C123" s="52" t="str">
        <f aca="false">'4. Scored Leads'!A357</f>
        <v>L0356</v>
      </c>
      <c r="D123" s="52" t="str">
        <f aca="false">'4. Scored Leads'!B357</f>
        <v>Sumona Mondol</v>
      </c>
      <c r="E123" s="52" t="str">
        <f aca="false">'4. Scored Leads'!C357</f>
        <v>01824491342</v>
      </c>
      <c r="F123" s="52" t="str">
        <f aca="false">'4. Scored Leads'!D357</f>
        <v>Khilgaon</v>
      </c>
      <c r="G123" s="52" t="str">
        <f aca="false">'4. Scored Leads'!E357</f>
        <v>Aftab Garden Residence</v>
      </c>
      <c r="H123" s="54" t="n">
        <f aca="false">'4. Scored Leads'!G357</f>
        <v>8999999</v>
      </c>
      <c r="I123" s="58" t="n">
        <f aca="false">'4. Scored Leads'!X357</f>
        <v>75</v>
      </c>
      <c r="J123" s="52" t="str">
        <f aca="false">'4. Scored Leads'!Y357</f>
        <v>Hot</v>
      </c>
      <c r="K123" s="52" t="str">
        <f aca="false">IF(J123="Hot","≤ 5 min",IF(J123="Warm","≤ 24 hrs","≤ 72 hrs"))</f>
        <v>≤ 5 min</v>
      </c>
      <c r="L123" s="79" t="str">
        <f aca="false">IF(J123="Hot","Open w/ site-visit slot offer · highlight scarcity · close for visit date",IF(J123="Warm","Share floor plan + EMI calc · qualify timeline · book callback","Polite single attempt · log objection · move to retargeting"))</f>
        <v>Open w/ site-visit slot offer · highlight scarcity · close for visit date</v>
      </c>
    </row>
    <row r="124" customFormat="false" ht="15" hidden="false" customHeight="true" outlineLevel="0" collapsed="false">
      <c r="B124" s="49" t="n">
        <v>119</v>
      </c>
      <c r="C124" s="49" t="str">
        <f aca="false">'4. Scored Leads'!A392</f>
        <v>L0391</v>
      </c>
      <c r="D124" s="49" t="str">
        <f aca="false">'4. Scored Leads'!B392</f>
        <v>Rashed Pramanik</v>
      </c>
      <c r="E124" s="49" t="str">
        <f aca="false">'4. Scored Leads'!C392</f>
        <v>01683350615</v>
      </c>
      <c r="F124" s="49" t="str">
        <f aca="false">'4. Scored Leads'!D392</f>
        <v>Banasree</v>
      </c>
      <c r="G124" s="49" t="str">
        <f aca="false">'4. Scored Leads'!E392</f>
        <v>Mirpur DOHS Premier</v>
      </c>
      <c r="H124" s="51" t="n">
        <f aca="false">'4. Scored Leads'!G392</f>
        <v>13750000</v>
      </c>
      <c r="I124" s="56" t="n">
        <f aca="false">'4. Scored Leads'!X392</f>
        <v>75</v>
      </c>
      <c r="J124" s="49" t="str">
        <f aca="false">'4. Scored Leads'!Y392</f>
        <v>Hot</v>
      </c>
      <c r="K124" s="49" t="str">
        <f aca="false">IF(J124="Hot","≤ 5 min",IF(J124="Warm","≤ 24 hrs","≤ 72 hrs"))</f>
        <v>≤ 5 min</v>
      </c>
      <c r="L124" s="78" t="str">
        <f aca="false">IF(J124="Hot","Open w/ site-visit slot offer · highlight scarcity · close for visit date",IF(J124="Warm","Share floor plan + EMI calc · qualify timeline · book callback","Polite single attempt · log objection · move to retargeting"))</f>
        <v>Open w/ site-visit slot offer · highlight scarcity · close for visit date</v>
      </c>
    </row>
    <row r="125" customFormat="false" ht="15" hidden="false" customHeight="true" outlineLevel="0" collapsed="false">
      <c r="B125" s="52" t="n">
        <v>120</v>
      </c>
      <c r="C125" s="52" t="str">
        <f aca="false">'4. Scored Leads'!A443</f>
        <v>L0442</v>
      </c>
      <c r="D125" s="52" t="str">
        <f aca="false">'4. Scored Leads'!B443</f>
        <v>Sharmin Akond</v>
      </c>
      <c r="E125" s="52" t="str">
        <f aca="false">'4. Scored Leads'!C443</f>
        <v>01642507330</v>
      </c>
      <c r="F125" s="52" t="str">
        <f aca="false">'4. Scored Leads'!D443</f>
        <v>Uttara</v>
      </c>
      <c r="G125" s="52" t="str">
        <f aca="false">'4. Scored Leads'!E443</f>
        <v>Aftab Garden Residence</v>
      </c>
      <c r="H125" s="54" t="n">
        <f aca="false">'4. Scored Leads'!G443</f>
        <v>13750000</v>
      </c>
      <c r="I125" s="58" t="n">
        <f aca="false">'4. Scored Leads'!X443</f>
        <v>75</v>
      </c>
      <c r="J125" s="52" t="str">
        <f aca="false">'4. Scored Leads'!Y443</f>
        <v>Hot</v>
      </c>
      <c r="K125" s="52" t="str">
        <f aca="false">IF(J125="Hot","≤ 5 min",IF(J125="Warm","≤ 24 hrs","≤ 72 hrs"))</f>
        <v>≤ 5 min</v>
      </c>
      <c r="L125" s="79" t="str">
        <f aca="false">IF(J125="Hot","Open w/ site-visit slot offer · highlight scarcity · close for visit date",IF(J125="Warm","Share floor plan + EMI calc · qualify timeline · book callback","Polite single attempt · log objection · move to retargeting"))</f>
        <v>Open w/ site-visit slot offer · highlight scarcity · close for visit date</v>
      </c>
    </row>
    <row r="126" customFormat="false" ht="15" hidden="false" customHeight="true" outlineLevel="0" collapsed="false">
      <c r="B126" s="49" t="n">
        <v>121</v>
      </c>
      <c r="C126" s="49" t="str">
        <f aca="false">'4. Scored Leads'!A471</f>
        <v>L0470</v>
      </c>
      <c r="D126" s="49" t="str">
        <f aca="false">'4. Scored Leads'!B471</f>
        <v>Faisal Islam</v>
      </c>
      <c r="E126" s="49" t="str">
        <f aca="false">'4. Scored Leads'!C471</f>
        <v>01468785996</v>
      </c>
      <c r="F126" s="49" t="str">
        <f aca="false">'4. Scored Leads'!D471</f>
        <v>Aftab Nagar</v>
      </c>
      <c r="G126" s="49" t="str">
        <f aca="false">'4. Scored Leads'!E471</f>
        <v>Mirpur DOHS Premier</v>
      </c>
      <c r="H126" s="51" t="n">
        <f aca="false">'4. Scored Leads'!G471</f>
        <v>11249999</v>
      </c>
      <c r="I126" s="56" t="n">
        <f aca="false">'4. Scored Leads'!X471</f>
        <v>75</v>
      </c>
      <c r="J126" s="49" t="str">
        <f aca="false">'4. Scored Leads'!Y471</f>
        <v>Hot</v>
      </c>
      <c r="K126" s="49" t="str">
        <f aca="false">IF(J126="Hot","≤ 5 min",IF(J126="Warm","≤ 24 hrs","≤ 72 hrs"))</f>
        <v>≤ 5 min</v>
      </c>
      <c r="L126" s="78" t="str">
        <f aca="false">IF(J126="Hot","Open w/ site-visit slot offer · highlight scarcity · close for visit date",IF(J126="Warm","Share floor plan + EMI calc · qualify timeline · book callback","Polite single attempt · log objection · move to retargeting"))</f>
        <v>Open w/ site-visit slot offer · highlight scarcity · close for visit date</v>
      </c>
    </row>
    <row r="127" customFormat="false" ht="15" hidden="false" customHeight="true" outlineLevel="0" collapsed="false">
      <c r="B127" s="52" t="n">
        <v>122</v>
      </c>
      <c r="C127" s="52" t="str">
        <f aca="false">'4. Scored Leads'!A21</f>
        <v>L0020</v>
      </c>
      <c r="D127" s="52" t="str">
        <f aca="false">'4. Scored Leads'!B21</f>
        <v>Sumon Ahmed</v>
      </c>
      <c r="E127" s="52" t="str">
        <f aca="false">'4. Scored Leads'!C21</f>
        <v>01814737996</v>
      </c>
      <c r="F127" s="52" t="str">
        <f aca="false">'4. Scored Leads'!D21</f>
        <v>Khilgaon</v>
      </c>
      <c r="G127" s="52" t="str">
        <f aca="false">'4. Scored Leads'!E21</f>
        <v>Skyline Heights – Bashundhara</v>
      </c>
      <c r="H127" s="54" t="n">
        <f aca="false">'4. Scored Leads'!G21</f>
        <v>13750000</v>
      </c>
      <c r="I127" s="58" t="n">
        <f aca="false">'4. Scored Leads'!X21</f>
        <v>74</v>
      </c>
      <c r="J127" s="52" t="str">
        <f aca="false">'4. Scored Leads'!Y21</f>
        <v>Warm</v>
      </c>
      <c r="K127" s="52" t="str">
        <f aca="false">IF(J127="Hot","≤ 5 min",IF(J127="Warm","≤ 24 hrs","≤ 72 hrs"))</f>
        <v>≤ 24 hrs</v>
      </c>
      <c r="L127" s="79" t="str">
        <f aca="false">IF(J127="Hot","Open w/ site-visit slot offer · highlight scarcity · close for visit date",IF(J127="Warm","Share floor plan + EMI calc · qualify timeline · book callback","Polite single attempt · log objection · move to retargeting"))</f>
        <v>Share floor plan + EMI calc · qualify timeline · book callback</v>
      </c>
    </row>
    <row r="128" customFormat="false" ht="15" hidden="false" customHeight="true" outlineLevel="0" collapsed="false">
      <c r="B128" s="49" t="n">
        <v>123</v>
      </c>
      <c r="C128" s="49" t="str">
        <f aca="false">'4. Scored Leads'!A88</f>
        <v>L0087</v>
      </c>
      <c r="D128" s="49" t="str">
        <f aca="false">'4. Scored Leads'!B88</f>
        <v>Tarek Islam</v>
      </c>
      <c r="E128" s="49" t="str">
        <f aca="false">'4. Scored Leads'!C88</f>
        <v>01641541520</v>
      </c>
      <c r="F128" s="49" t="str">
        <f aca="false">'4. Scored Leads'!D88</f>
        <v>Uttara</v>
      </c>
      <c r="G128" s="49" t="str">
        <f aca="false">'4. Scored Leads'!E88</f>
        <v>Aftab Garden Residence</v>
      </c>
      <c r="H128" s="51" t="n">
        <f aca="false">'4. Scored Leads'!G88</f>
        <v>8999999</v>
      </c>
      <c r="I128" s="56" t="n">
        <f aca="false">'4. Scored Leads'!X88</f>
        <v>74</v>
      </c>
      <c r="J128" s="49" t="str">
        <f aca="false">'4. Scored Leads'!Y88</f>
        <v>Warm</v>
      </c>
      <c r="K128" s="49" t="str">
        <f aca="false">IF(J128="Hot","≤ 5 min",IF(J128="Warm","≤ 24 hrs","≤ 72 hrs"))</f>
        <v>≤ 24 hrs</v>
      </c>
      <c r="L128" s="78" t="str">
        <f aca="false">IF(J128="Hot","Open w/ site-visit slot offer · highlight scarcity · close for visit date",IF(J128="Warm","Share floor plan + EMI calc · qualify timeline · book callback","Polite single attempt · log objection · move to retargeting"))</f>
        <v>Share floor plan + EMI calc · qualify timeline · book callback</v>
      </c>
    </row>
    <row r="129" customFormat="false" ht="15" hidden="false" customHeight="true" outlineLevel="0" collapsed="false">
      <c r="B129" s="52" t="n">
        <v>124</v>
      </c>
      <c r="C129" s="52" t="str">
        <f aca="false">'4. Scored Leads'!A138</f>
        <v>L0137</v>
      </c>
      <c r="D129" s="52" t="str">
        <f aca="false">'4. Scored Leads'!B138</f>
        <v>Faisal Khan</v>
      </c>
      <c r="E129" s="52" t="str">
        <f aca="false">'4. Scored Leads'!C138</f>
        <v>01568650863</v>
      </c>
      <c r="F129" s="52" t="str">
        <f aca="false">'4. Scored Leads'!D138</f>
        <v>Bashundhara R/A</v>
      </c>
      <c r="G129" s="52" t="str">
        <f aca="false">'4. Scored Leads'!E138</f>
        <v>Generic / Not Sure</v>
      </c>
      <c r="H129" s="54" t="n">
        <f aca="false">'4. Scored Leads'!G138</f>
        <v>8999999</v>
      </c>
      <c r="I129" s="58" t="n">
        <f aca="false">'4. Scored Leads'!X138</f>
        <v>74</v>
      </c>
      <c r="J129" s="52" t="str">
        <f aca="false">'4. Scored Leads'!Y138</f>
        <v>Warm</v>
      </c>
      <c r="K129" s="52" t="str">
        <f aca="false">IF(J129="Hot","≤ 5 min",IF(J129="Warm","≤ 24 hrs","≤ 72 hrs"))</f>
        <v>≤ 24 hrs</v>
      </c>
      <c r="L129" s="79" t="str">
        <f aca="false">IF(J129="Hot","Open w/ site-visit slot offer · highlight scarcity · close for visit date",IF(J129="Warm","Share floor plan + EMI calc · qualify timeline · book callback","Polite single attempt · log objection · move to retargeting"))</f>
        <v>Share floor plan + EMI calc · qualify timeline · book callback</v>
      </c>
    </row>
    <row r="130" customFormat="false" ht="15" hidden="false" customHeight="true" outlineLevel="0" collapsed="false">
      <c r="B130" s="49" t="n">
        <v>125</v>
      </c>
      <c r="C130" s="49" t="str">
        <f aca="false">'4. Scored Leads'!A261</f>
        <v>L0260</v>
      </c>
      <c r="D130" s="49" t="str">
        <f aca="false">'4. Scored Leads'!B261</f>
        <v>Rumman Mahmud</v>
      </c>
      <c r="E130" s="49" t="str">
        <f aca="false">'4. Scored Leads'!C261</f>
        <v>01663337389</v>
      </c>
      <c r="F130" s="49" t="str">
        <f aca="false">'4. Scored Leads'!D261</f>
        <v>Bashundhara R/A</v>
      </c>
      <c r="G130" s="49" t="str">
        <f aca="false">'4. Scored Leads'!E261</f>
        <v>Skyline Heights – Bashundhara</v>
      </c>
      <c r="H130" s="51" t="n">
        <f aca="false">'4. Scored Leads'!G261</f>
        <v>11249999</v>
      </c>
      <c r="I130" s="56" t="n">
        <f aca="false">'4. Scored Leads'!X261</f>
        <v>74</v>
      </c>
      <c r="J130" s="49" t="str">
        <f aca="false">'4. Scored Leads'!Y261</f>
        <v>Warm</v>
      </c>
      <c r="K130" s="49" t="str">
        <f aca="false">IF(J130="Hot","≤ 5 min",IF(J130="Warm","≤ 24 hrs","≤ 72 hrs"))</f>
        <v>≤ 24 hrs</v>
      </c>
      <c r="L130" s="78" t="str">
        <f aca="false">IF(J130="Hot","Open w/ site-visit slot offer · highlight scarcity · close for visit date",IF(J130="Warm","Share floor plan + EMI calc · qualify timeline · book callback","Polite single attempt · log objection · move to retargeting"))</f>
        <v>Share floor plan + EMI calc · qualify timeline · book callback</v>
      </c>
    </row>
    <row r="131" customFormat="false" ht="15" hidden="false" customHeight="true" outlineLevel="0" collapsed="false">
      <c r="B131" s="52" t="n">
        <v>126</v>
      </c>
      <c r="C131" s="52" t="str">
        <f aca="false">'4. Scored Leads'!A268</f>
        <v>L0267</v>
      </c>
      <c r="D131" s="52" t="str">
        <f aca="false">'4. Scored Leads'!B268</f>
        <v>Asif Hasan</v>
      </c>
      <c r="E131" s="52" t="str">
        <f aca="false">'4. Scored Leads'!C268</f>
        <v>01983938661</v>
      </c>
      <c r="F131" s="52" t="str">
        <f aca="false">'4. Scored Leads'!D268</f>
        <v>Outside Dhaka</v>
      </c>
      <c r="G131" s="52" t="str">
        <f aca="false">'4. Scored Leads'!E268</f>
        <v>Aftab Garden Residence</v>
      </c>
      <c r="H131" s="54" t="n">
        <f aca="false">'4. Scored Leads'!G268</f>
        <v>8999999</v>
      </c>
      <c r="I131" s="58" t="n">
        <f aca="false">'4. Scored Leads'!X268</f>
        <v>74</v>
      </c>
      <c r="J131" s="52" t="str">
        <f aca="false">'4. Scored Leads'!Y268</f>
        <v>Warm</v>
      </c>
      <c r="K131" s="52" t="str">
        <f aca="false">IF(J131="Hot","≤ 5 min",IF(J131="Warm","≤ 24 hrs","≤ 72 hrs"))</f>
        <v>≤ 24 hrs</v>
      </c>
      <c r="L131" s="79" t="str">
        <f aca="false">IF(J131="Hot","Open w/ site-visit slot offer · highlight scarcity · close for visit date",IF(J131="Warm","Share floor plan + EMI calc · qualify timeline · book callback","Polite single attempt · log objection · move to retargeting"))</f>
        <v>Share floor plan + EMI calc · qualify timeline · book callback</v>
      </c>
    </row>
    <row r="132" customFormat="false" ht="15" hidden="false" customHeight="true" outlineLevel="0" collapsed="false">
      <c r="B132" s="49" t="n">
        <v>127</v>
      </c>
      <c r="C132" s="49" t="str">
        <f aca="false">'4. Scored Leads'!A272</f>
        <v>L0271</v>
      </c>
      <c r="D132" s="49" t="str">
        <f aca="false">'4. Scored Leads'!B272</f>
        <v>Sajid Karim</v>
      </c>
      <c r="E132" s="49" t="str">
        <f aca="false">'4. Scored Leads'!C272</f>
        <v>01766149828</v>
      </c>
      <c r="F132" s="49" t="str">
        <f aca="false">'4. Scored Leads'!D272</f>
        <v>Mirpur DOHS</v>
      </c>
      <c r="G132" s="49" t="str">
        <f aca="false">'4. Scored Leads'!E272</f>
        <v>Aftab Garden Residence</v>
      </c>
      <c r="H132" s="51" t="n">
        <f aca="false">'4. Scored Leads'!G272</f>
        <v>11249999</v>
      </c>
      <c r="I132" s="56" t="n">
        <f aca="false">'4. Scored Leads'!X272</f>
        <v>74</v>
      </c>
      <c r="J132" s="49" t="str">
        <f aca="false">'4. Scored Leads'!Y272</f>
        <v>Warm</v>
      </c>
      <c r="K132" s="49" t="str">
        <f aca="false">IF(J132="Hot","≤ 5 min",IF(J132="Warm","≤ 24 hrs","≤ 72 hrs"))</f>
        <v>≤ 24 hrs</v>
      </c>
      <c r="L132" s="78" t="str">
        <f aca="false">IF(J132="Hot","Open w/ site-visit slot offer · highlight scarcity · close for visit date",IF(J132="Warm","Share floor plan + EMI calc · qualify timeline · book callback","Polite single attempt · log objection · move to retargeting"))</f>
        <v>Share floor plan + EMI calc · qualify timeline · book callback</v>
      </c>
    </row>
    <row r="133" customFormat="false" ht="15" hidden="false" customHeight="true" outlineLevel="0" collapsed="false">
      <c r="B133" s="52" t="n">
        <v>128</v>
      </c>
      <c r="C133" s="52" t="str">
        <f aca="false">'4. Scored Leads'!A309</f>
        <v>L0308</v>
      </c>
      <c r="D133" s="52" t="str">
        <f aca="false">'4. Scored Leads'!B309</f>
        <v>Rumman Bhuiyan</v>
      </c>
      <c r="E133" s="52" t="str">
        <f aca="false">'4. Scored Leads'!C309</f>
        <v>01754683565</v>
      </c>
      <c r="F133" s="52" t="str">
        <f aca="false">'4. Scored Leads'!D309</f>
        <v>Bashundhara R/A</v>
      </c>
      <c r="G133" s="52" t="str">
        <f aca="false">'4. Scored Leads'!E309</f>
        <v>Uttara Greenview</v>
      </c>
      <c r="H133" s="54" t="n">
        <f aca="false">'4. Scored Leads'!G309</f>
        <v>6999999</v>
      </c>
      <c r="I133" s="58" t="n">
        <f aca="false">'4. Scored Leads'!X309</f>
        <v>74</v>
      </c>
      <c r="J133" s="52" t="str">
        <f aca="false">'4. Scored Leads'!Y309</f>
        <v>Warm</v>
      </c>
      <c r="K133" s="52" t="str">
        <f aca="false">IF(J133="Hot","≤ 5 min",IF(J133="Warm","≤ 24 hrs","≤ 72 hrs"))</f>
        <v>≤ 24 hrs</v>
      </c>
      <c r="L133" s="79" t="str">
        <f aca="false">IF(J133="Hot","Open w/ site-visit slot offer · highlight scarcity · close for visit date",IF(J133="Warm","Share floor plan + EMI calc · qualify timeline · book callback","Polite single attempt · log objection · move to retargeting"))</f>
        <v>Share floor plan + EMI calc · qualify timeline · book callback</v>
      </c>
    </row>
    <row r="134" customFormat="false" ht="15" hidden="false" customHeight="true" outlineLevel="0" collapsed="false">
      <c r="B134" s="49" t="n">
        <v>129</v>
      </c>
      <c r="C134" s="49" t="str">
        <f aca="false">'4. Scored Leads'!A348</f>
        <v>L0347</v>
      </c>
      <c r="D134" s="49" t="str">
        <f aca="false">'4. Scored Leads'!B348</f>
        <v>Tahmina Hossain</v>
      </c>
      <c r="E134" s="49" t="str">
        <f aca="false">'4. Scored Leads'!C348</f>
        <v>01326804085</v>
      </c>
      <c r="F134" s="49" t="str">
        <f aca="false">'4. Scored Leads'!D348</f>
        <v>Outside Dhaka</v>
      </c>
      <c r="G134" s="49" t="str">
        <f aca="false">'4. Scored Leads'!E348</f>
        <v>Uttara Greenview</v>
      </c>
      <c r="H134" s="51" t="n">
        <f aca="false">'4. Scored Leads'!G348</f>
        <v>11249999</v>
      </c>
      <c r="I134" s="56" t="n">
        <f aca="false">'4. Scored Leads'!X348</f>
        <v>74</v>
      </c>
      <c r="J134" s="49" t="str">
        <f aca="false">'4. Scored Leads'!Y348</f>
        <v>Warm</v>
      </c>
      <c r="K134" s="49" t="str">
        <f aca="false">IF(J134="Hot","≤ 5 min",IF(J134="Warm","≤ 24 hrs","≤ 72 hrs"))</f>
        <v>≤ 24 hrs</v>
      </c>
      <c r="L134" s="78" t="str">
        <f aca="false">IF(J134="Hot","Open w/ site-visit slot offer · highlight scarcity · close for visit date",IF(J134="Warm","Share floor plan + EMI calc · qualify timeline · book callback","Polite single attempt · log objection · move to retargeting"))</f>
        <v>Share floor plan + EMI calc · qualify timeline · book callback</v>
      </c>
    </row>
    <row r="135" customFormat="false" ht="15" hidden="false" customHeight="true" outlineLevel="0" collapsed="false">
      <c r="B135" s="52" t="n">
        <v>130</v>
      </c>
      <c r="C135" s="52" t="str">
        <f aca="false">'4. Scored Leads'!A354</f>
        <v>L0353</v>
      </c>
      <c r="D135" s="52" t="str">
        <f aca="false">'4. Scored Leads'!B354</f>
        <v>Shakil Karim</v>
      </c>
      <c r="E135" s="52" t="str">
        <f aca="false">'4. Scored Leads'!C354</f>
        <v>01894455116</v>
      </c>
      <c r="F135" s="52" t="str">
        <f aca="false">'4. Scored Leads'!D354</f>
        <v>Mirpur DOHS</v>
      </c>
      <c r="G135" s="52" t="str">
        <f aca="false">'4. Scored Leads'!E354</f>
        <v>Mirpur DOHS Premier</v>
      </c>
      <c r="H135" s="54" t="n">
        <f aca="false">'4. Scored Leads'!G354</f>
        <v>20000000</v>
      </c>
      <c r="I135" s="58" t="n">
        <f aca="false">'4. Scored Leads'!X354</f>
        <v>74</v>
      </c>
      <c r="J135" s="52" t="str">
        <f aca="false">'4. Scored Leads'!Y354</f>
        <v>Warm</v>
      </c>
      <c r="K135" s="52" t="str">
        <f aca="false">IF(J135="Hot","≤ 5 min",IF(J135="Warm","≤ 24 hrs","≤ 72 hrs"))</f>
        <v>≤ 24 hrs</v>
      </c>
      <c r="L135" s="79" t="str">
        <f aca="false">IF(J135="Hot","Open w/ site-visit slot offer · highlight scarcity · close for visit date",IF(J135="Warm","Share floor plan + EMI calc · qualify timeline · book callback","Polite single attempt · log objection · move to retargeting"))</f>
        <v>Share floor plan + EMI calc · qualify timeline · book callback</v>
      </c>
    </row>
    <row r="136" customFormat="false" ht="15" hidden="false" customHeight="true" outlineLevel="0" collapsed="false">
      <c r="B136" s="49" t="n">
        <v>131</v>
      </c>
      <c r="C136" s="49" t="str">
        <f aca="false">'4. Scored Leads'!A363</f>
        <v>L0362</v>
      </c>
      <c r="D136" s="49" t="str">
        <f aca="false">'4. Scored Leads'!B363</f>
        <v>Saiful Karim</v>
      </c>
      <c r="E136" s="49" t="str">
        <f aca="false">'4. Scored Leads'!C363</f>
        <v>01916624111</v>
      </c>
      <c r="F136" s="49" t="str">
        <f aca="false">'4. Scored Leads'!D363</f>
        <v>Aftab Nagar</v>
      </c>
      <c r="G136" s="49" t="str">
        <f aca="false">'4. Scored Leads'!E363</f>
        <v>Mirpur DOHS Premier</v>
      </c>
      <c r="H136" s="51" t="n">
        <f aca="false">'4. Scored Leads'!G363</f>
        <v>6999999</v>
      </c>
      <c r="I136" s="56" t="n">
        <f aca="false">'4. Scored Leads'!X363</f>
        <v>74</v>
      </c>
      <c r="J136" s="49" t="str">
        <f aca="false">'4. Scored Leads'!Y363</f>
        <v>Warm</v>
      </c>
      <c r="K136" s="49" t="str">
        <f aca="false">IF(J136="Hot","≤ 5 min",IF(J136="Warm","≤ 24 hrs","≤ 72 hrs"))</f>
        <v>≤ 24 hrs</v>
      </c>
      <c r="L136" s="78" t="str">
        <f aca="false">IF(J136="Hot","Open w/ site-visit slot offer · highlight scarcity · close for visit date",IF(J136="Warm","Share floor plan + EMI calc · qualify timeline · book callback","Polite single attempt · log objection · move to retargeting"))</f>
        <v>Share floor plan + EMI calc · qualify timeline · book callback</v>
      </c>
    </row>
    <row r="137" customFormat="false" ht="15" hidden="false" customHeight="true" outlineLevel="0" collapsed="false">
      <c r="B137" s="52" t="n">
        <v>132</v>
      </c>
      <c r="C137" s="52" t="str">
        <f aca="false">'4. Scored Leads'!A368</f>
        <v>L0367</v>
      </c>
      <c r="D137" s="52" t="str">
        <f aca="false">'4. Scored Leads'!B368</f>
        <v>Tahmina Chowdhury</v>
      </c>
      <c r="E137" s="52" t="str">
        <f aca="false">'4. Scored Leads'!C368</f>
        <v>01903446945</v>
      </c>
      <c r="F137" s="52" t="str">
        <f aca="false">'4. Scored Leads'!D368</f>
        <v>Uttara</v>
      </c>
      <c r="G137" s="52" t="str">
        <f aca="false">'4. Scored Leads'!E368</f>
        <v>Skyline Heights – Bashundhara</v>
      </c>
      <c r="H137" s="54" t="n">
        <f aca="false">'4. Scored Leads'!G368</f>
        <v>13750000</v>
      </c>
      <c r="I137" s="58" t="n">
        <f aca="false">'4. Scored Leads'!X368</f>
        <v>74</v>
      </c>
      <c r="J137" s="52" t="str">
        <f aca="false">'4. Scored Leads'!Y368</f>
        <v>Warm</v>
      </c>
      <c r="K137" s="52" t="str">
        <f aca="false">IF(J137="Hot","≤ 5 min",IF(J137="Warm","≤ 24 hrs","≤ 72 hrs"))</f>
        <v>≤ 24 hrs</v>
      </c>
      <c r="L137" s="79" t="str">
        <f aca="false">IF(J137="Hot","Open w/ site-visit slot offer · highlight scarcity · close for visit date",IF(J137="Warm","Share floor plan + EMI calc · qualify timeline · book callback","Polite single attempt · log objection · move to retargeting"))</f>
        <v>Share floor plan + EMI calc · qualify timeline · book callback</v>
      </c>
    </row>
    <row r="138" customFormat="false" ht="15" hidden="false" customHeight="true" outlineLevel="0" collapsed="false">
      <c r="B138" s="49" t="n">
        <v>133</v>
      </c>
      <c r="C138" s="49" t="str">
        <f aca="false">'4. Scored Leads'!A436</f>
        <v>L0435</v>
      </c>
      <c r="D138" s="49" t="str">
        <f aca="false">'4. Scored Leads'!B436</f>
        <v>Saiful Siddique</v>
      </c>
      <c r="E138" s="49" t="str">
        <f aca="false">'4. Scored Leads'!C436</f>
        <v>01721312512</v>
      </c>
      <c r="F138" s="49" t="str">
        <f aca="false">'4. Scored Leads'!D436</f>
        <v>Aftab Nagar</v>
      </c>
      <c r="G138" s="49" t="str">
        <f aca="false">'4. Scored Leads'!E436</f>
        <v>Generic / Not Sure</v>
      </c>
      <c r="H138" s="51" t="n">
        <f aca="false">'4. Scored Leads'!G436</f>
        <v>13750000</v>
      </c>
      <c r="I138" s="56" t="n">
        <f aca="false">'4. Scored Leads'!X436</f>
        <v>74</v>
      </c>
      <c r="J138" s="49" t="str">
        <f aca="false">'4. Scored Leads'!Y436</f>
        <v>Warm</v>
      </c>
      <c r="K138" s="49" t="str">
        <f aca="false">IF(J138="Hot","≤ 5 min",IF(J138="Warm","≤ 24 hrs","≤ 72 hrs"))</f>
        <v>≤ 24 hrs</v>
      </c>
      <c r="L138" s="78" t="str">
        <f aca="false">IF(J138="Hot","Open w/ site-visit slot offer · highlight scarcity · close for visit date",IF(J138="Warm","Share floor plan + EMI calc · qualify timeline · book callback","Polite single attempt · log objection · move to retargeting"))</f>
        <v>Share floor plan + EMI calc · qualify timeline · book callback</v>
      </c>
    </row>
    <row r="139" customFormat="false" ht="15" hidden="false" customHeight="true" outlineLevel="0" collapsed="false">
      <c r="B139" s="52" t="n">
        <v>134</v>
      </c>
      <c r="C139" s="52" t="str">
        <f aca="false">'4. Scored Leads'!A466</f>
        <v>L0465</v>
      </c>
      <c r="D139" s="52" t="str">
        <f aca="false">'4. Scored Leads'!B466</f>
        <v>Arif Sheikh</v>
      </c>
      <c r="E139" s="52" t="str">
        <f aca="false">'4. Scored Leads'!C466</f>
        <v>01837922341</v>
      </c>
      <c r="F139" s="52" t="str">
        <f aca="false">'4. Scored Leads'!D466</f>
        <v>Aftab Nagar</v>
      </c>
      <c r="G139" s="52" t="str">
        <f aca="false">'4. Scored Leads'!E466</f>
        <v>Skyline Heights – Bashundhara</v>
      </c>
      <c r="H139" s="54" t="n">
        <f aca="false">'4. Scored Leads'!G466</f>
        <v>6999999</v>
      </c>
      <c r="I139" s="58" t="n">
        <f aca="false">'4. Scored Leads'!X466</f>
        <v>74</v>
      </c>
      <c r="J139" s="52" t="str">
        <f aca="false">'4. Scored Leads'!Y466</f>
        <v>Warm</v>
      </c>
      <c r="K139" s="52" t="str">
        <f aca="false">IF(J139="Hot","≤ 5 min",IF(J139="Warm","≤ 24 hrs","≤ 72 hrs"))</f>
        <v>≤ 24 hrs</v>
      </c>
      <c r="L139" s="79" t="str">
        <f aca="false">IF(J139="Hot","Open w/ site-visit slot offer · highlight scarcity · close for visit date",IF(J139="Warm","Share floor plan + EMI calc · qualify timeline · book callback","Polite single attempt · log objection · move to retargeting"))</f>
        <v>Share floor plan + EMI calc · qualify timeline · book callback</v>
      </c>
    </row>
    <row r="140" customFormat="false" ht="15" hidden="false" customHeight="true" outlineLevel="0" collapsed="false">
      <c r="B140" s="49" t="n">
        <v>135</v>
      </c>
      <c r="C140" s="49" t="str">
        <f aca="false">'4. Scored Leads'!A469</f>
        <v>L0468</v>
      </c>
      <c r="D140" s="49" t="str">
        <f aca="false">'4. Scored Leads'!B469</f>
        <v>Rifa Chowdhury</v>
      </c>
      <c r="E140" s="49" t="str">
        <f aca="false">'4. Scored Leads'!C469</f>
        <v>01864236428</v>
      </c>
      <c r="F140" s="49" t="str">
        <f aca="false">'4. Scored Leads'!D469</f>
        <v>Bashundhara R/A</v>
      </c>
      <c r="G140" s="49" t="str">
        <f aca="false">'4. Scored Leads'!E469</f>
        <v>Uttara Greenview</v>
      </c>
      <c r="H140" s="51" t="n">
        <f aca="false">'4. Scored Leads'!G469</f>
        <v>13750000</v>
      </c>
      <c r="I140" s="56" t="n">
        <f aca="false">'4. Scored Leads'!X469</f>
        <v>74</v>
      </c>
      <c r="J140" s="49" t="str">
        <f aca="false">'4. Scored Leads'!Y469</f>
        <v>Warm</v>
      </c>
      <c r="K140" s="49" t="str">
        <f aca="false">IF(J140="Hot","≤ 5 min",IF(J140="Warm","≤ 24 hrs","≤ 72 hrs"))</f>
        <v>≤ 24 hrs</v>
      </c>
      <c r="L140" s="78" t="str">
        <f aca="false">IF(J140="Hot","Open w/ site-visit slot offer · highlight scarcity · close for visit date",IF(J140="Warm","Share floor plan + EMI calc · qualify timeline · book callback","Polite single attempt · log objection · move to retargeting"))</f>
        <v>Share floor plan + EMI calc · qualify timeline · book callback</v>
      </c>
    </row>
    <row r="141" customFormat="false" ht="15" hidden="false" customHeight="true" outlineLevel="0" collapsed="false">
      <c r="B141" s="52" t="n">
        <v>136</v>
      </c>
      <c r="C141" s="52" t="str">
        <f aca="false">'4. Scored Leads'!A499</f>
        <v>L0498</v>
      </c>
      <c r="D141" s="52" t="str">
        <f aca="false">'4. Scored Leads'!B499</f>
        <v>Rifa Siddique</v>
      </c>
      <c r="E141" s="52" t="str">
        <f aca="false">'4. Scored Leads'!C499</f>
        <v>01495729893</v>
      </c>
      <c r="F141" s="52" t="str">
        <f aca="false">'4. Scored Leads'!D499</f>
        <v>Bashundhara R/A</v>
      </c>
      <c r="G141" s="52" t="str">
        <f aca="false">'4. Scored Leads'!E499</f>
        <v>Uttara Greenview</v>
      </c>
      <c r="H141" s="54" t="n">
        <f aca="false">'4. Scored Leads'!G499</f>
        <v>8999999</v>
      </c>
      <c r="I141" s="58" t="n">
        <f aca="false">'4. Scored Leads'!X499</f>
        <v>74</v>
      </c>
      <c r="J141" s="52" t="str">
        <f aca="false">'4. Scored Leads'!Y499</f>
        <v>Warm</v>
      </c>
      <c r="K141" s="52" t="str">
        <f aca="false">IF(J141="Hot","≤ 5 min",IF(J141="Warm","≤ 24 hrs","≤ 72 hrs"))</f>
        <v>≤ 24 hrs</v>
      </c>
      <c r="L141" s="79" t="str">
        <f aca="false">IF(J141="Hot","Open w/ site-visit slot offer · highlight scarcity · close for visit date",IF(J141="Warm","Share floor plan + EMI calc · qualify timeline · book callback","Polite single attempt · log objection · move to retargeting"))</f>
        <v>Share floor plan + EMI calc · qualify timeline · book callback</v>
      </c>
    </row>
    <row r="142" customFormat="false" ht="15" hidden="false" customHeight="true" outlineLevel="0" collapsed="false">
      <c r="B142" s="49" t="n">
        <v>137</v>
      </c>
      <c r="C142" s="49" t="str">
        <f aca="false">'4. Scored Leads'!A58</f>
        <v>L0057</v>
      </c>
      <c r="D142" s="49" t="str">
        <f aca="false">'4. Scored Leads'!B58</f>
        <v>Rumman Chowdhury</v>
      </c>
      <c r="E142" s="49" t="str">
        <f aca="false">'4. Scored Leads'!C58</f>
        <v>01845650609</v>
      </c>
      <c r="F142" s="49" t="str">
        <f aca="false">'4. Scored Leads'!D58</f>
        <v>Uttara</v>
      </c>
      <c r="G142" s="49" t="str">
        <f aca="false">'4. Scored Leads'!E58</f>
        <v>Mirpur DOHS Premier</v>
      </c>
      <c r="H142" s="51" t="n">
        <f aca="false">'4. Scored Leads'!G58</f>
        <v>8999999</v>
      </c>
      <c r="I142" s="56" t="n">
        <f aca="false">'4. Scored Leads'!X58</f>
        <v>73</v>
      </c>
      <c r="J142" s="49" t="str">
        <f aca="false">'4. Scored Leads'!Y58</f>
        <v>Warm</v>
      </c>
      <c r="K142" s="49" t="str">
        <f aca="false">IF(J142="Hot","≤ 5 min",IF(J142="Warm","≤ 24 hrs","≤ 72 hrs"))</f>
        <v>≤ 24 hrs</v>
      </c>
      <c r="L142" s="78" t="str">
        <f aca="false">IF(J142="Hot","Open w/ site-visit slot offer · highlight scarcity · close for visit date",IF(J142="Warm","Share floor plan + EMI calc · qualify timeline · book callback","Polite single attempt · log objection · move to retargeting"))</f>
        <v>Share floor plan + EMI calc · qualify timeline · book callback</v>
      </c>
    </row>
    <row r="143" customFormat="false" ht="15" hidden="false" customHeight="true" outlineLevel="0" collapsed="false">
      <c r="B143" s="52" t="n">
        <v>138</v>
      </c>
      <c r="C143" s="52" t="str">
        <f aca="false">'4. Scored Leads'!A146</f>
        <v>L0145</v>
      </c>
      <c r="D143" s="52" t="str">
        <f aca="false">'4. Scored Leads'!B146</f>
        <v>Sabbir Reza</v>
      </c>
      <c r="E143" s="52" t="str">
        <f aca="false">'4. Scored Leads'!C146</f>
        <v>01527026728</v>
      </c>
      <c r="F143" s="52" t="str">
        <f aca="false">'4. Scored Leads'!D146</f>
        <v>Aftab Nagar</v>
      </c>
      <c r="G143" s="52" t="str">
        <f aca="false">'4. Scored Leads'!E146</f>
        <v>Mirpur DOHS Premier</v>
      </c>
      <c r="H143" s="54" t="n">
        <f aca="false">'4. Scored Leads'!G146</f>
        <v>6999999</v>
      </c>
      <c r="I143" s="58" t="n">
        <f aca="false">'4. Scored Leads'!X146</f>
        <v>73</v>
      </c>
      <c r="J143" s="52" t="str">
        <f aca="false">'4. Scored Leads'!Y146</f>
        <v>Warm</v>
      </c>
      <c r="K143" s="52" t="str">
        <f aca="false">IF(J143="Hot","≤ 5 min",IF(J143="Warm","≤ 24 hrs","≤ 72 hrs"))</f>
        <v>≤ 24 hrs</v>
      </c>
      <c r="L143" s="79" t="str">
        <f aca="false">IF(J143="Hot","Open w/ site-visit slot offer · highlight scarcity · close for visit date",IF(J143="Warm","Share floor plan + EMI calc · qualify timeline · book callback","Polite single attempt · log objection · move to retargeting"))</f>
        <v>Share floor plan + EMI calc · qualify timeline · book callback</v>
      </c>
    </row>
    <row r="144" customFormat="false" ht="15" hidden="false" customHeight="true" outlineLevel="0" collapsed="false">
      <c r="B144" s="49" t="n">
        <v>139</v>
      </c>
      <c r="C144" s="49" t="str">
        <f aca="false">'4. Scored Leads'!A169</f>
        <v>L0168</v>
      </c>
      <c r="D144" s="49" t="str">
        <f aca="false">'4. Scored Leads'!B169</f>
        <v>Mim Chowdhury</v>
      </c>
      <c r="E144" s="49" t="str">
        <f aca="false">'4. Scored Leads'!C169</f>
        <v>01871452111</v>
      </c>
      <c r="F144" s="49" t="str">
        <f aca="false">'4. Scored Leads'!D169</f>
        <v>Mirpur DOHS</v>
      </c>
      <c r="G144" s="49" t="str">
        <f aca="false">'4. Scored Leads'!E169</f>
        <v>Skyline Heights – Bashundhara</v>
      </c>
      <c r="H144" s="51" t="n">
        <f aca="false">'4. Scored Leads'!G169</f>
        <v>11249999</v>
      </c>
      <c r="I144" s="56" t="n">
        <f aca="false">'4. Scored Leads'!X169</f>
        <v>73</v>
      </c>
      <c r="J144" s="49" t="str">
        <f aca="false">'4. Scored Leads'!Y169</f>
        <v>Warm</v>
      </c>
      <c r="K144" s="49" t="str">
        <f aca="false">IF(J144="Hot","≤ 5 min",IF(J144="Warm","≤ 24 hrs","≤ 72 hrs"))</f>
        <v>≤ 24 hrs</v>
      </c>
      <c r="L144" s="78" t="str">
        <f aca="false">IF(J144="Hot","Open w/ site-visit slot offer · highlight scarcity · close for visit date",IF(J144="Warm","Share floor plan + EMI calc · qualify timeline · book callback","Polite single attempt · log objection · move to retargeting"))</f>
        <v>Share floor plan + EMI calc · qualify timeline · book callback</v>
      </c>
    </row>
    <row r="145" customFormat="false" ht="15" hidden="false" customHeight="true" outlineLevel="0" collapsed="false">
      <c r="B145" s="52" t="n">
        <v>140</v>
      </c>
      <c r="C145" s="52" t="str">
        <f aca="false">'4. Scored Leads'!A229</f>
        <v>L0228</v>
      </c>
      <c r="D145" s="52" t="str">
        <f aca="false">'4. Scored Leads'!B229</f>
        <v>Sumon Islam</v>
      </c>
      <c r="E145" s="52" t="str">
        <f aca="false">'4. Scored Leads'!C229</f>
        <v>01545018961</v>
      </c>
      <c r="F145" s="52" t="str">
        <f aca="false">'4. Scored Leads'!D229</f>
        <v>Bashundhara R/A</v>
      </c>
      <c r="G145" s="52" t="str">
        <f aca="false">'4. Scored Leads'!E229</f>
        <v>Banasree Bay</v>
      </c>
      <c r="H145" s="54" t="n">
        <f aca="false">'4. Scored Leads'!G229</f>
        <v>8999999</v>
      </c>
      <c r="I145" s="58" t="n">
        <f aca="false">'4. Scored Leads'!X229</f>
        <v>73</v>
      </c>
      <c r="J145" s="52" t="str">
        <f aca="false">'4. Scored Leads'!Y229</f>
        <v>Warm</v>
      </c>
      <c r="K145" s="52" t="str">
        <f aca="false">IF(J145="Hot","≤ 5 min",IF(J145="Warm","≤ 24 hrs","≤ 72 hrs"))</f>
        <v>≤ 24 hrs</v>
      </c>
      <c r="L145" s="79" t="str">
        <f aca="false">IF(J145="Hot","Open w/ site-visit slot offer · highlight scarcity · close for visit date",IF(J145="Warm","Share floor plan + EMI calc · qualify timeline · book callback","Polite single attempt · log objection · move to retargeting"))</f>
        <v>Share floor plan + EMI calc · qualify timeline · book callback</v>
      </c>
    </row>
    <row r="146" customFormat="false" ht="15" hidden="false" customHeight="true" outlineLevel="0" collapsed="false">
      <c r="B146" s="49" t="n">
        <v>141</v>
      </c>
      <c r="C146" s="49" t="str">
        <f aca="false">'4. Scored Leads'!A232</f>
        <v>L0231</v>
      </c>
      <c r="D146" s="49" t="str">
        <f aca="false">'4. Scored Leads'!B232</f>
        <v>Mizan Mahmud</v>
      </c>
      <c r="E146" s="49" t="str">
        <f aca="false">'4. Scored Leads'!C232</f>
        <v>01623219416</v>
      </c>
      <c r="F146" s="49" t="str">
        <f aca="false">'4. Scored Leads'!D232</f>
        <v>Aftab Nagar</v>
      </c>
      <c r="G146" s="49" t="str">
        <f aca="false">'4. Scored Leads'!E232</f>
        <v>Banasree Bay</v>
      </c>
      <c r="H146" s="51" t="n">
        <f aca="false">'4. Scored Leads'!G232</f>
        <v>8999999</v>
      </c>
      <c r="I146" s="56" t="n">
        <f aca="false">'4. Scored Leads'!X232</f>
        <v>73</v>
      </c>
      <c r="J146" s="49" t="str">
        <f aca="false">'4. Scored Leads'!Y232</f>
        <v>Warm</v>
      </c>
      <c r="K146" s="49" t="str">
        <f aca="false">IF(J146="Hot","≤ 5 min",IF(J146="Warm","≤ 24 hrs","≤ 72 hrs"))</f>
        <v>≤ 24 hrs</v>
      </c>
      <c r="L146" s="78" t="str">
        <f aca="false">IF(J146="Hot","Open w/ site-visit slot offer · highlight scarcity · close for visit date",IF(J146="Warm","Share floor plan + EMI calc · qualify timeline · book callback","Polite single attempt · log objection · move to retargeting"))</f>
        <v>Share floor plan + EMI calc · qualify timeline · book callback</v>
      </c>
    </row>
    <row r="147" customFormat="false" ht="15" hidden="false" customHeight="true" outlineLevel="0" collapsed="false">
      <c r="B147" s="52" t="n">
        <v>142</v>
      </c>
      <c r="C147" s="52" t="str">
        <f aca="false">'4. Scored Leads'!A259</f>
        <v>L0258</v>
      </c>
      <c r="D147" s="52" t="str">
        <f aca="false">'4. Scored Leads'!B259</f>
        <v>Farhana Mollah</v>
      </c>
      <c r="E147" s="52" t="str">
        <f aca="false">'4. Scored Leads'!C259</f>
        <v>01392548121</v>
      </c>
      <c r="F147" s="52" t="str">
        <f aca="false">'4. Scored Leads'!D259</f>
        <v>Uttara</v>
      </c>
      <c r="G147" s="52" t="str">
        <f aca="false">'4. Scored Leads'!E259</f>
        <v>Aftab Garden Residence</v>
      </c>
      <c r="H147" s="54" t="n">
        <f aca="false">'4. Scored Leads'!G259</f>
        <v>8999999</v>
      </c>
      <c r="I147" s="58" t="n">
        <f aca="false">'4. Scored Leads'!X259</f>
        <v>73</v>
      </c>
      <c r="J147" s="52" t="str">
        <f aca="false">'4. Scored Leads'!Y259</f>
        <v>Warm</v>
      </c>
      <c r="K147" s="52" t="str">
        <f aca="false">IF(J147="Hot","≤ 5 min",IF(J147="Warm","≤ 24 hrs","≤ 72 hrs"))</f>
        <v>≤ 24 hrs</v>
      </c>
      <c r="L147" s="79" t="str">
        <f aca="false">IF(J147="Hot","Open w/ site-visit slot offer · highlight scarcity · close for visit date",IF(J147="Warm","Share floor plan + EMI calc · qualify timeline · book callback","Polite single attempt · log objection · move to retargeting"))</f>
        <v>Share floor plan + EMI calc · qualify timeline · book callback</v>
      </c>
    </row>
    <row r="148" customFormat="false" ht="15" hidden="false" customHeight="true" outlineLevel="0" collapsed="false">
      <c r="B148" s="49" t="n">
        <v>143</v>
      </c>
      <c r="C148" s="49" t="str">
        <f aca="false">'4. Scored Leads'!A302</f>
        <v>L0301</v>
      </c>
      <c r="D148" s="49" t="str">
        <f aca="false">'4. Scored Leads'!B302</f>
        <v>Nabila Khan</v>
      </c>
      <c r="E148" s="49" t="str">
        <f aca="false">'4. Scored Leads'!C302</f>
        <v>01785132797</v>
      </c>
      <c r="F148" s="49" t="str">
        <f aca="false">'4. Scored Leads'!D302</f>
        <v>Dhanmondi</v>
      </c>
      <c r="G148" s="49" t="str">
        <f aca="false">'4. Scored Leads'!E302</f>
        <v>Banasree Bay</v>
      </c>
      <c r="H148" s="51" t="n">
        <f aca="false">'4. Scored Leads'!G302</f>
        <v>6999999</v>
      </c>
      <c r="I148" s="56" t="n">
        <f aca="false">'4. Scored Leads'!X302</f>
        <v>73</v>
      </c>
      <c r="J148" s="49" t="str">
        <f aca="false">'4. Scored Leads'!Y302</f>
        <v>Warm</v>
      </c>
      <c r="K148" s="49" t="str">
        <f aca="false">IF(J148="Hot","≤ 5 min",IF(J148="Warm","≤ 24 hrs","≤ 72 hrs"))</f>
        <v>≤ 24 hrs</v>
      </c>
      <c r="L148" s="78" t="str">
        <f aca="false">IF(J148="Hot","Open w/ site-visit slot offer · highlight scarcity · close for visit date",IF(J148="Warm","Share floor plan + EMI calc · qualify timeline · book callback","Polite single attempt · log objection · move to retargeting"))</f>
        <v>Share floor plan + EMI calc · qualify timeline · book callback</v>
      </c>
    </row>
    <row r="149" customFormat="false" ht="15" hidden="false" customHeight="true" outlineLevel="0" collapsed="false">
      <c r="B149" s="52" t="n">
        <v>144</v>
      </c>
      <c r="C149" s="52" t="str">
        <f aca="false">'4. Scored Leads'!A380</f>
        <v>L0379</v>
      </c>
      <c r="D149" s="52" t="str">
        <f aca="false">'4. Scored Leads'!B380</f>
        <v>Arif Akhtar</v>
      </c>
      <c r="E149" s="52" t="str">
        <f aca="false">'4. Scored Leads'!C380</f>
        <v>01604641978</v>
      </c>
      <c r="F149" s="52" t="str">
        <f aca="false">'4. Scored Leads'!D380</f>
        <v>Bashundhara R/A</v>
      </c>
      <c r="G149" s="52" t="str">
        <f aca="false">'4. Scored Leads'!E380</f>
        <v>Uttara Greenview</v>
      </c>
      <c r="H149" s="54" t="n">
        <f aca="false">'4. Scored Leads'!G380</f>
        <v>8999999</v>
      </c>
      <c r="I149" s="58" t="n">
        <f aca="false">'4. Scored Leads'!X380</f>
        <v>73</v>
      </c>
      <c r="J149" s="52" t="str">
        <f aca="false">'4. Scored Leads'!Y380</f>
        <v>Warm</v>
      </c>
      <c r="K149" s="52" t="str">
        <f aca="false">IF(J149="Hot","≤ 5 min",IF(J149="Warm","≤ 24 hrs","≤ 72 hrs"))</f>
        <v>≤ 24 hrs</v>
      </c>
      <c r="L149" s="79" t="str">
        <f aca="false">IF(J149="Hot","Open w/ site-visit slot offer · highlight scarcity · close for visit date",IF(J149="Warm","Share floor plan + EMI calc · qualify timeline · book callback","Polite single attempt · log objection · move to retargeting"))</f>
        <v>Share floor plan + EMI calc · qualify timeline · book callback</v>
      </c>
    </row>
    <row r="150" customFormat="false" ht="15" hidden="false" customHeight="true" outlineLevel="0" collapsed="false">
      <c r="B150" s="49" t="n">
        <v>145</v>
      </c>
      <c r="C150" s="49" t="str">
        <f aca="false">'4. Scored Leads'!A381</f>
        <v>L0380</v>
      </c>
      <c r="D150" s="49" t="str">
        <f aca="false">'4. Scored Leads'!B381</f>
        <v>Nazmul Mollah</v>
      </c>
      <c r="E150" s="49" t="str">
        <f aca="false">'4. Scored Leads'!C381</f>
        <v>01909546540</v>
      </c>
      <c r="F150" s="49" t="str">
        <f aca="false">'4. Scored Leads'!D381</f>
        <v>Bashundhara R/A</v>
      </c>
      <c r="G150" s="49" t="str">
        <f aca="false">'4. Scored Leads'!E381</f>
        <v>Mirpur DOHS Premier</v>
      </c>
      <c r="H150" s="51" t="n">
        <f aca="false">'4. Scored Leads'!G381</f>
        <v>6999999</v>
      </c>
      <c r="I150" s="56" t="n">
        <f aca="false">'4. Scored Leads'!X381</f>
        <v>73</v>
      </c>
      <c r="J150" s="49" t="str">
        <f aca="false">'4. Scored Leads'!Y381</f>
        <v>Warm</v>
      </c>
      <c r="K150" s="49" t="str">
        <f aca="false">IF(J150="Hot","≤ 5 min",IF(J150="Warm","≤ 24 hrs","≤ 72 hrs"))</f>
        <v>≤ 24 hrs</v>
      </c>
      <c r="L150" s="78" t="str">
        <f aca="false">IF(J150="Hot","Open w/ site-visit slot offer · highlight scarcity · close for visit date",IF(J150="Warm","Share floor plan + EMI calc · qualify timeline · book callback","Polite single attempt · log objection · move to retargeting"))</f>
        <v>Share floor plan + EMI calc · qualify timeline · book callback</v>
      </c>
    </row>
    <row r="151" customFormat="false" ht="15" hidden="false" customHeight="true" outlineLevel="0" collapsed="false">
      <c r="B151" s="52" t="n">
        <v>146</v>
      </c>
      <c r="C151" s="52" t="str">
        <f aca="false">'4. Scored Leads'!A437</f>
        <v>L0436</v>
      </c>
      <c r="D151" s="52" t="str">
        <f aca="false">'4. Scored Leads'!B437</f>
        <v>Tanvir Ahmed</v>
      </c>
      <c r="E151" s="52" t="str">
        <f aca="false">'4. Scored Leads'!C437</f>
        <v>01706330165</v>
      </c>
      <c r="F151" s="52" t="str">
        <f aca="false">'4. Scored Leads'!D437</f>
        <v>Dhanmondi</v>
      </c>
      <c r="G151" s="52" t="str">
        <f aca="false">'4. Scored Leads'!E437</f>
        <v>Aftab Garden Residence</v>
      </c>
      <c r="H151" s="54" t="n">
        <f aca="false">'4. Scored Leads'!G437</f>
        <v>11249999</v>
      </c>
      <c r="I151" s="58" t="n">
        <f aca="false">'4. Scored Leads'!X437</f>
        <v>73</v>
      </c>
      <c r="J151" s="52" t="str">
        <f aca="false">'4. Scored Leads'!Y437</f>
        <v>Warm</v>
      </c>
      <c r="K151" s="52" t="str">
        <f aca="false">IF(J151="Hot","≤ 5 min",IF(J151="Warm","≤ 24 hrs","≤ 72 hrs"))</f>
        <v>≤ 24 hrs</v>
      </c>
      <c r="L151" s="79" t="str">
        <f aca="false">IF(J151="Hot","Open w/ site-visit slot offer · highlight scarcity · close for visit date",IF(J151="Warm","Share floor plan + EMI calc · qualify timeline · book callback","Polite single attempt · log objection · move to retargeting"))</f>
        <v>Share floor plan + EMI calc · qualify timeline · book callback</v>
      </c>
    </row>
    <row r="152" customFormat="false" ht="15" hidden="false" customHeight="true" outlineLevel="0" collapsed="false">
      <c r="B152" s="49" t="n">
        <v>147</v>
      </c>
      <c r="C152" s="49" t="str">
        <f aca="false">'4. Scored Leads'!A494</f>
        <v>L0493</v>
      </c>
      <c r="D152" s="49" t="str">
        <f aca="false">'4. Scored Leads'!B494</f>
        <v>Farhana Rahman</v>
      </c>
      <c r="E152" s="49" t="str">
        <f aca="false">'4. Scored Leads'!C494</f>
        <v>01814584148</v>
      </c>
      <c r="F152" s="49" t="str">
        <f aca="false">'4. Scored Leads'!D494</f>
        <v>Uttara</v>
      </c>
      <c r="G152" s="49" t="str">
        <f aca="false">'4. Scored Leads'!E494</f>
        <v>Uttara Greenview</v>
      </c>
      <c r="H152" s="51" t="n">
        <f aca="false">'4. Scored Leads'!G494</f>
        <v>8999999</v>
      </c>
      <c r="I152" s="56" t="n">
        <f aca="false">'4. Scored Leads'!X494</f>
        <v>73</v>
      </c>
      <c r="J152" s="49" t="str">
        <f aca="false">'4. Scored Leads'!Y494</f>
        <v>Warm</v>
      </c>
      <c r="K152" s="49" t="str">
        <f aca="false">IF(J152="Hot","≤ 5 min",IF(J152="Warm","≤ 24 hrs","≤ 72 hrs"))</f>
        <v>≤ 24 hrs</v>
      </c>
      <c r="L152" s="78" t="str">
        <f aca="false">IF(J152="Hot","Open w/ site-visit slot offer · highlight scarcity · close for visit date",IF(J152="Warm","Share floor plan + EMI calc · qualify timeline · book callback","Polite single attempt · log objection · move to retargeting"))</f>
        <v>Share floor plan + EMI calc · qualify timeline · book callback</v>
      </c>
    </row>
    <row r="153" customFormat="false" ht="15" hidden="false" customHeight="true" outlineLevel="0" collapsed="false">
      <c r="B153" s="52" t="n">
        <v>148</v>
      </c>
      <c r="C153" s="52" t="str">
        <f aca="false">'4. Scored Leads'!A7</f>
        <v>L0006</v>
      </c>
      <c r="D153" s="52" t="str">
        <f aca="false">'4. Scored Leads'!B7</f>
        <v>Lubna Hasan</v>
      </c>
      <c r="E153" s="52" t="str">
        <f aca="false">'4. Scored Leads'!C7</f>
        <v>01847382997</v>
      </c>
      <c r="F153" s="52" t="str">
        <f aca="false">'4. Scored Leads'!D7</f>
        <v>Dhanmondi</v>
      </c>
      <c r="G153" s="52" t="str">
        <f aca="false">'4. Scored Leads'!E7</f>
        <v>Uttara Greenview</v>
      </c>
      <c r="H153" s="54" t="n">
        <f aca="false">'4. Scored Leads'!G7</f>
        <v>8999999</v>
      </c>
      <c r="I153" s="58" t="n">
        <f aca="false">'4. Scored Leads'!X7</f>
        <v>72</v>
      </c>
      <c r="J153" s="52" t="str">
        <f aca="false">'4. Scored Leads'!Y7</f>
        <v>Warm</v>
      </c>
      <c r="K153" s="52" t="str">
        <f aca="false">IF(J153="Hot","≤ 5 min",IF(J153="Warm","≤ 24 hrs","≤ 72 hrs"))</f>
        <v>≤ 24 hrs</v>
      </c>
      <c r="L153" s="79" t="str">
        <f aca="false">IF(J153="Hot","Open w/ site-visit slot offer · highlight scarcity · close for visit date",IF(J153="Warm","Share floor plan + EMI calc · qualify timeline · book callback","Polite single attempt · log objection · move to retargeting"))</f>
        <v>Share floor plan + EMI calc · qualify timeline · book callback</v>
      </c>
    </row>
    <row r="154" customFormat="false" ht="15" hidden="false" customHeight="true" outlineLevel="0" collapsed="false">
      <c r="B154" s="49" t="n">
        <v>149</v>
      </c>
      <c r="C154" s="49" t="str">
        <f aca="false">'4. Scored Leads'!A115</f>
        <v>L0114</v>
      </c>
      <c r="D154" s="49" t="str">
        <f aca="false">'4. Scored Leads'!B115</f>
        <v>Tarek Chowdhury</v>
      </c>
      <c r="E154" s="49" t="str">
        <f aca="false">'4. Scored Leads'!C115</f>
        <v>01854216894</v>
      </c>
      <c r="F154" s="49" t="str">
        <f aca="false">'4. Scored Leads'!D115</f>
        <v>Uttara</v>
      </c>
      <c r="G154" s="49" t="str">
        <f aca="false">'4. Scored Leads'!E115</f>
        <v>Skyline Heights – Bashundhara</v>
      </c>
      <c r="H154" s="51" t="n">
        <f aca="false">'4. Scored Leads'!G115</f>
        <v>11249999</v>
      </c>
      <c r="I154" s="56" t="n">
        <f aca="false">'4. Scored Leads'!X115</f>
        <v>72</v>
      </c>
      <c r="J154" s="49" t="str">
        <f aca="false">'4. Scored Leads'!Y115</f>
        <v>Warm</v>
      </c>
      <c r="K154" s="49" t="str">
        <f aca="false">IF(J154="Hot","≤ 5 min",IF(J154="Warm","≤ 24 hrs","≤ 72 hrs"))</f>
        <v>≤ 24 hrs</v>
      </c>
      <c r="L154" s="78" t="str">
        <f aca="false">IF(J154="Hot","Open w/ site-visit slot offer · highlight scarcity · close for visit date",IF(J154="Warm","Share floor plan + EMI calc · qualify timeline · book callback","Polite single attempt · log objection · move to retargeting"))</f>
        <v>Share floor plan + EMI calc · qualify timeline · book callback</v>
      </c>
    </row>
    <row r="155" customFormat="false" ht="15" hidden="false" customHeight="true" outlineLevel="0" collapsed="false">
      <c r="B155" s="52" t="n">
        <v>150</v>
      </c>
      <c r="C155" s="52" t="str">
        <f aca="false">'4. Scored Leads'!A127</f>
        <v>L0126</v>
      </c>
      <c r="D155" s="52" t="str">
        <f aca="false">'4. Scored Leads'!B127</f>
        <v>Sharmin Mollah</v>
      </c>
      <c r="E155" s="52" t="str">
        <f aca="false">'4. Scored Leads'!C127</f>
        <v>01320259094</v>
      </c>
      <c r="F155" s="52" t="str">
        <f aca="false">'4. Scored Leads'!D127</f>
        <v>Dhanmondi</v>
      </c>
      <c r="G155" s="52" t="str">
        <f aca="false">'4. Scored Leads'!E127</f>
        <v>Uttara Greenview</v>
      </c>
      <c r="H155" s="54" t="n">
        <f aca="false">'4. Scored Leads'!G127</f>
        <v>8999999</v>
      </c>
      <c r="I155" s="58" t="n">
        <f aca="false">'4. Scored Leads'!X127</f>
        <v>72</v>
      </c>
      <c r="J155" s="52" t="str">
        <f aca="false">'4. Scored Leads'!Y127</f>
        <v>Warm</v>
      </c>
      <c r="K155" s="52" t="str">
        <f aca="false">IF(J155="Hot","≤ 5 min",IF(J155="Warm","≤ 24 hrs","≤ 72 hrs"))</f>
        <v>≤ 24 hrs</v>
      </c>
      <c r="L155" s="79" t="str">
        <f aca="false">IF(J155="Hot","Open w/ site-visit slot offer · highlight scarcity · close for visit date",IF(J155="Warm","Share floor plan + EMI calc · qualify timeline · book callback","Polite single attempt · log objection · move to retargeting"))</f>
        <v>Share floor plan + EMI calc · qualify timeline · book callback</v>
      </c>
    </row>
    <row r="156" customFormat="false" ht="15" hidden="false" customHeight="true" outlineLevel="0" collapsed="false">
      <c r="B156" s="49" t="n">
        <v>151</v>
      </c>
      <c r="C156" s="49" t="str">
        <f aca="false">'4. Scored Leads'!A136</f>
        <v>L0135</v>
      </c>
      <c r="D156" s="49" t="str">
        <f aca="false">'4. Scored Leads'!B136</f>
        <v>Ayesha Pramanik</v>
      </c>
      <c r="E156" s="49" t="str">
        <f aca="false">'4. Scored Leads'!C136</f>
        <v>01892603029</v>
      </c>
      <c r="F156" s="49" t="str">
        <f aca="false">'4. Scored Leads'!D136</f>
        <v>Mohammadpur</v>
      </c>
      <c r="G156" s="49" t="str">
        <f aca="false">'4. Scored Leads'!E136</f>
        <v>Skyline Heights – Bashundhara</v>
      </c>
      <c r="H156" s="51" t="n">
        <f aca="false">'4. Scored Leads'!G136</f>
        <v>13750000</v>
      </c>
      <c r="I156" s="56" t="n">
        <f aca="false">'4. Scored Leads'!X136</f>
        <v>72</v>
      </c>
      <c r="J156" s="49" t="str">
        <f aca="false">'4. Scored Leads'!Y136</f>
        <v>Warm</v>
      </c>
      <c r="K156" s="49" t="str">
        <f aca="false">IF(J156="Hot","≤ 5 min",IF(J156="Warm","≤ 24 hrs","≤ 72 hrs"))</f>
        <v>≤ 24 hrs</v>
      </c>
      <c r="L156" s="78" t="str">
        <f aca="false">IF(J156="Hot","Open w/ site-visit slot offer · highlight scarcity · close for visit date",IF(J156="Warm","Share floor plan + EMI calc · qualify timeline · book callback","Polite single attempt · log objection · move to retargeting"))</f>
        <v>Share floor plan + EMI calc · qualify timeline · book callback</v>
      </c>
    </row>
    <row r="157" customFormat="false" ht="15" hidden="false" customHeight="true" outlineLevel="0" collapsed="false">
      <c r="B157" s="52" t="n">
        <v>152</v>
      </c>
      <c r="C157" s="52" t="str">
        <f aca="false">'4. Scored Leads'!A161</f>
        <v>L0160</v>
      </c>
      <c r="D157" s="52" t="str">
        <f aca="false">'4. Scored Leads'!B161</f>
        <v>Hasib Hossain</v>
      </c>
      <c r="E157" s="52" t="str">
        <f aca="false">'4. Scored Leads'!C161</f>
        <v>01341686227</v>
      </c>
      <c r="F157" s="52" t="str">
        <f aca="false">'4. Scored Leads'!D161</f>
        <v>Aftab Nagar</v>
      </c>
      <c r="G157" s="52" t="str">
        <f aca="false">'4. Scored Leads'!E161</f>
        <v>Aftab Garden Residence</v>
      </c>
      <c r="H157" s="54" t="n">
        <f aca="false">'4. Scored Leads'!G161</f>
        <v>8999999</v>
      </c>
      <c r="I157" s="58" t="n">
        <f aca="false">'4. Scored Leads'!X161</f>
        <v>72</v>
      </c>
      <c r="J157" s="52" t="str">
        <f aca="false">'4. Scored Leads'!Y161</f>
        <v>Warm</v>
      </c>
      <c r="K157" s="52" t="str">
        <f aca="false">IF(J157="Hot","≤ 5 min",IF(J157="Warm","≤ 24 hrs","≤ 72 hrs"))</f>
        <v>≤ 24 hrs</v>
      </c>
      <c r="L157" s="79" t="str">
        <f aca="false">IF(J157="Hot","Open w/ site-visit slot offer · highlight scarcity · close for visit date",IF(J157="Warm","Share floor plan + EMI calc · qualify timeline · book callback","Polite single attempt · log objection · move to retargeting"))</f>
        <v>Share floor plan + EMI calc · qualify timeline · book callback</v>
      </c>
    </row>
    <row r="158" customFormat="false" ht="15" hidden="false" customHeight="true" outlineLevel="0" collapsed="false">
      <c r="B158" s="49" t="n">
        <v>153</v>
      </c>
      <c r="C158" s="49" t="str">
        <f aca="false">'4. Scored Leads'!A186</f>
        <v>L0185</v>
      </c>
      <c r="D158" s="49" t="str">
        <f aca="false">'4. Scored Leads'!B186</f>
        <v>Anik Chowdhury</v>
      </c>
      <c r="E158" s="49" t="str">
        <f aca="false">'4. Scored Leads'!C186</f>
        <v>01976580185</v>
      </c>
      <c r="F158" s="49" t="str">
        <f aca="false">'4. Scored Leads'!D186</f>
        <v>Bashundhara R/A</v>
      </c>
      <c r="G158" s="49" t="str">
        <f aca="false">'4. Scored Leads'!E186</f>
        <v>Aftab Garden Residence</v>
      </c>
      <c r="H158" s="51" t="n">
        <f aca="false">'4. Scored Leads'!G186</f>
        <v>11249999</v>
      </c>
      <c r="I158" s="56" t="n">
        <f aca="false">'4. Scored Leads'!X186</f>
        <v>72</v>
      </c>
      <c r="J158" s="49" t="str">
        <f aca="false">'4. Scored Leads'!Y186</f>
        <v>Warm</v>
      </c>
      <c r="K158" s="49" t="str">
        <f aca="false">IF(J158="Hot","≤ 5 min",IF(J158="Warm","≤ 24 hrs","≤ 72 hrs"))</f>
        <v>≤ 24 hrs</v>
      </c>
      <c r="L158" s="78" t="str">
        <f aca="false">IF(J158="Hot","Open w/ site-visit slot offer · highlight scarcity · close for visit date",IF(J158="Warm","Share floor plan + EMI calc · qualify timeline · book callback","Polite single attempt · log objection · move to retargeting"))</f>
        <v>Share floor plan + EMI calc · qualify timeline · book callback</v>
      </c>
    </row>
    <row r="159" customFormat="false" ht="15" hidden="false" customHeight="true" outlineLevel="0" collapsed="false">
      <c r="B159" s="52" t="n">
        <v>154</v>
      </c>
      <c r="C159" s="52" t="str">
        <f aca="false">'4. Scored Leads'!A194</f>
        <v>L0193</v>
      </c>
      <c r="D159" s="52" t="str">
        <f aca="false">'4. Scored Leads'!B194</f>
        <v>Saiful Pramanik</v>
      </c>
      <c r="E159" s="52" t="str">
        <f aca="false">'4. Scored Leads'!C194</f>
        <v>01795883734</v>
      </c>
      <c r="F159" s="52" t="str">
        <f aca="false">'4. Scored Leads'!D194</f>
        <v>Dhanmondi</v>
      </c>
      <c r="G159" s="52" t="str">
        <f aca="false">'4. Scored Leads'!E194</f>
        <v>Uttara Greenview</v>
      </c>
      <c r="H159" s="54" t="n">
        <f aca="false">'4. Scored Leads'!G194</f>
        <v>6999999</v>
      </c>
      <c r="I159" s="58" t="n">
        <f aca="false">'4. Scored Leads'!X194</f>
        <v>72</v>
      </c>
      <c r="J159" s="52" t="str">
        <f aca="false">'4. Scored Leads'!Y194</f>
        <v>Warm</v>
      </c>
      <c r="K159" s="52" t="str">
        <f aca="false">IF(J159="Hot","≤ 5 min",IF(J159="Warm","≤ 24 hrs","≤ 72 hrs"))</f>
        <v>≤ 24 hrs</v>
      </c>
      <c r="L159" s="79" t="str">
        <f aca="false">IF(J159="Hot","Open w/ site-visit slot offer · highlight scarcity · close for visit date",IF(J159="Warm","Share floor plan + EMI calc · qualify timeline · book callback","Polite single attempt · log objection · move to retargeting"))</f>
        <v>Share floor plan + EMI calc · qualify timeline · book callback</v>
      </c>
    </row>
    <row r="160" customFormat="false" ht="15" hidden="false" customHeight="true" outlineLevel="0" collapsed="false">
      <c r="B160" s="49" t="n">
        <v>155</v>
      </c>
      <c r="C160" s="49" t="str">
        <f aca="false">'4. Scored Leads'!A231</f>
        <v>L0230</v>
      </c>
      <c r="D160" s="49" t="str">
        <f aca="false">'4. Scored Leads'!B231</f>
        <v>Imran Mondol</v>
      </c>
      <c r="E160" s="49" t="str">
        <f aca="false">'4. Scored Leads'!C231</f>
        <v>01408108186</v>
      </c>
      <c r="F160" s="49" t="str">
        <f aca="false">'4. Scored Leads'!D231</f>
        <v>Aftab Nagar</v>
      </c>
      <c r="G160" s="49" t="str">
        <f aca="false">'4. Scored Leads'!E231</f>
        <v>Aftab Garden Residence</v>
      </c>
      <c r="H160" s="51" t="n">
        <f aca="false">'4. Scored Leads'!G231</f>
        <v>8999999</v>
      </c>
      <c r="I160" s="56" t="n">
        <f aca="false">'4. Scored Leads'!X231</f>
        <v>72</v>
      </c>
      <c r="J160" s="49" t="str">
        <f aca="false">'4. Scored Leads'!Y231</f>
        <v>Warm</v>
      </c>
      <c r="K160" s="49" t="str">
        <f aca="false">IF(J160="Hot","≤ 5 min",IF(J160="Warm","≤ 24 hrs","≤ 72 hrs"))</f>
        <v>≤ 24 hrs</v>
      </c>
      <c r="L160" s="78" t="str">
        <f aca="false">IF(J160="Hot","Open w/ site-visit slot offer · highlight scarcity · close for visit date",IF(J160="Warm","Share floor plan + EMI calc · qualify timeline · book callback","Polite single attempt · log objection · move to retargeting"))</f>
        <v>Share floor plan + EMI calc · qualify timeline · book callback</v>
      </c>
    </row>
    <row r="161" customFormat="false" ht="15" hidden="false" customHeight="true" outlineLevel="0" collapsed="false">
      <c r="B161" s="52" t="n">
        <v>156</v>
      </c>
      <c r="C161" s="52" t="str">
        <f aca="false">'4. Scored Leads'!A242</f>
        <v>L0241</v>
      </c>
      <c r="D161" s="52" t="str">
        <f aca="false">'4. Scored Leads'!B242</f>
        <v>Tarek Hasan</v>
      </c>
      <c r="E161" s="52" t="str">
        <f aca="false">'4. Scored Leads'!C242</f>
        <v>01376228277</v>
      </c>
      <c r="F161" s="52" t="str">
        <f aca="false">'4. Scored Leads'!D242</f>
        <v>Khilgaon</v>
      </c>
      <c r="G161" s="52" t="str">
        <f aca="false">'4. Scored Leads'!E242</f>
        <v>Skyline Heights – Bashundhara</v>
      </c>
      <c r="H161" s="54" t="n">
        <f aca="false">'4. Scored Leads'!G242</f>
        <v>8999999</v>
      </c>
      <c r="I161" s="58" t="n">
        <f aca="false">'4. Scored Leads'!X242</f>
        <v>72</v>
      </c>
      <c r="J161" s="52" t="str">
        <f aca="false">'4. Scored Leads'!Y242</f>
        <v>Warm</v>
      </c>
      <c r="K161" s="52" t="str">
        <f aca="false">IF(J161="Hot","≤ 5 min",IF(J161="Warm","≤ 24 hrs","≤ 72 hrs"))</f>
        <v>≤ 24 hrs</v>
      </c>
      <c r="L161" s="79" t="str">
        <f aca="false">IF(J161="Hot","Open w/ site-visit slot offer · highlight scarcity · close for visit date",IF(J161="Warm","Share floor plan + EMI calc · qualify timeline · book callback","Polite single attempt · log objection · move to retargeting"))</f>
        <v>Share floor plan + EMI calc · qualify timeline · book callback</v>
      </c>
    </row>
    <row r="162" customFormat="false" ht="15" hidden="false" customHeight="true" outlineLevel="0" collapsed="false">
      <c r="B162" s="49" t="n">
        <v>157</v>
      </c>
      <c r="C162" s="49" t="str">
        <f aca="false">'4. Scored Leads'!A255</f>
        <v>L0254</v>
      </c>
      <c r="D162" s="49" t="str">
        <f aca="false">'4. Scored Leads'!B255</f>
        <v>Faisal Sarkar</v>
      </c>
      <c r="E162" s="49" t="str">
        <f aca="false">'4. Scored Leads'!C255</f>
        <v>01353331537</v>
      </c>
      <c r="F162" s="49" t="str">
        <f aca="false">'4. Scored Leads'!D255</f>
        <v>Uttara</v>
      </c>
      <c r="G162" s="49" t="str">
        <f aca="false">'4. Scored Leads'!E255</f>
        <v>Uttara Greenview</v>
      </c>
      <c r="H162" s="51" t="n">
        <f aca="false">'4. Scored Leads'!G255</f>
        <v>8999999</v>
      </c>
      <c r="I162" s="56" t="n">
        <f aca="false">'4. Scored Leads'!X255</f>
        <v>72</v>
      </c>
      <c r="J162" s="49" t="str">
        <f aca="false">'4. Scored Leads'!Y255</f>
        <v>Warm</v>
      </c>
      <c r="K162" s="49" t="str">
        <f aca="false">IF(J162="Hot","≤ 5 min",IF(J162="Warm","≤ 24 hrs","≤ 72 hrs"))</f>
        <v>≤ 24 hrs</v>
      </c>
      <c r="L162" s="78" t="str">
        <f aca="false">IF(J162="Hot","Open w/ site-visit slot offer · highlight scarcity · close for visit date",IF(J162="Warm","Share floor plan + EMI calc · qualify timeline · book callback","Polite single attempt · log objection · move to retargeting"))</f>
        <v>Share floor plan + EMI calc · qualify timeline · book callback</v>
      </c>
    </row>
    <row r="163" customFormat="false" ht="15" hidden="false" customHeight="true" outlineLevel="0" collapsed="false">
      <c r="B163" s="52" t="n">
        <v>158</v>
      </c>
      <c r="C163" s="52" t="str">
        <f aca="false">'4. Scored Leads'!A294</f>
        <v>L0293</v>
      </c>
      <c r="D163" s="52" t="str">
        <f aca="false">'4. Scored Leads'!B294</f>
        <v>Towhid Bhuiyan</v>
      </c>
      <c r="E163" s="52" t="str">
        <f aca="false">'4. Scored Leads'!C294</f>
        <v>01702258030</v>
      </c>
      <c r="F163" s="52" t="str">
        <f aca="false">'4. Scored Leads'!D294</f>
        <v>Badda</v>
      </c>
      <c r="G163" s="52" t="str">
        <f aca="false">'4. Scored Leads'!E294</f>
        <v>Aftab Garden Residence</v>
      </c>
      <c r="H163" s="54" t="n">
        <f aca="false">'4. Scored Leads'!G294</f>
        <v>6999999</v>
      </c>
      <c r="I163" s="58" t="n">
        <f aca="false">'4. Scored Leads'!X294</f>
        <v>72</v>
      </c>
      <c r="J163" s="52" t="str">
        <f aca="false">'4. Scored Leads'!Y294</f>
        <v>Warm</v>
      </c>
      <c r="K163" s="52" t="str">
        <f aca="false">IF(J163="Hot","≤ 5 min",IF(J163="Warm","≤ 24 hrs","≤ 72 hrs"))</f>
        <v>≤ 24 hrs</v>
      </c>
      <c r="L163" s="79" t="str">
        <f aca="false">IF(J163="Hot","Open w/ site-visit slot offer · highlight scarcity · close for visit date",IF(J163="Warm","Share floor plan + EMI calc · qualify timeline · book callback","Polite single attempt · log objection · move to retargeting"))</f>
        <v>Share floor plan + EMI calc · qualify timeline · book callback</v>
      </c>
    </row>
    <row r="164" customFormat="false" ht="15" hidden="false" customHeight="true" outlineLevel="0" collapsed="false">
      <c r="B164" s="49" t="n">
        <v>159</v>
      </c>
      <c r="C164" s="49" t="str">
        <f aca="false">'4. Scored Leads'!A337</f>
        <v>L0336</v>
      </c>
      <c r="D164" s="49" t="str">
        <f aca="false">'4. Scored Leads'!B337</f>
        <v>Riaz Hossain</v>
      </c>
      <c r="E164" s="49" t="str">
        <f aca="false">'4. Scored Leads'!C337</f>
        <v>01480382872</v>
      </c>
      <c r="F164" s="49" t="str">
        <f aca="false">'4. Scored Leads'!D337</f>
        <v>Dhanmondi</v>
      </c>
      <c r="G164" s="49" t="str">
        <f aca="false">'4. Scored Leads'!E337</f>
        <v>Mirpur DOHS Premier</v>
      </c>
      <c r="H164" s="51" t="n">
        <f aca="false">'4. Scored Leads'!G337</f>
        <v>8999999</v>
      </c>
      <c r="I164" s="56" t="n">
        <f aca="false">'4. Scored Leads'!X337</f>
        <v>72</v>
      </c>
      <c r="J164" s="49" t="str">
        <f aca="false">'4. Scored Leads'!Y337</f>
        <v>Warm</v>
      </c>
      <c r="K164" s="49" t="str">
        <f aca="false">IF(J164="Hot","≤ 5 min",IF(J164="Warm","≤ 24 hrs","≤ 72 hrs"))</f>
        <v>≤ 24 hrs</v>
      </c>
      <c r="L164" s="78" t="str">
        <f aca="false">IF(J164="Hot","Open w/ site-visit slot offer · highlight scarcity · close for visit date",IF(J164="Warm","Share floor plan + EMI calc · qualify timeline · book callback","Polite single attempt · log objection · move to retargeting"))</f>
        <v>Share floor plan + EMI calc · qualify timeline · book callback</v>
      </c>
    </row>
    <row r="165" customFormat="false" ht="15" hidden="false" customHeight="true" outlineLevel="0" collapsed="false">
      <c r="B165" s="52" t="n">
        <v>160</v>
      </c>
      <c r="C165" s="52" t="str">
        <f aca="false">'4. Scored Leads'!A339</f>
        <v>L0338</v>
      </c>
      <c r="D165" s="52" t="str">
        <f aca="false">'4. Scored Leads'!B339</f>
        <v>Anik Karim</v>
      </c>
      <c r="E165" s="52" t="str">
        <f aca="false">'4. Scored Leads'!C339</f>
        <v>01440970527</v>
      </c>
      <c r="F165" s="52" t="str">
        <f aca="false">'4. Scored Leads'!D339</f>
        <v>Bashundhara R/A</v>
      </c>
      <c r="G165" s="52" t="str">
        <f aca="false">'4. Scored Leads'!E339</f>
        <v>Uttara Greenview</v>
      </c>
      <c r="H165" s="54" t="n">
        <f aca="false">'4. Scored Leads'!G339</f>
        <v>11249999</v>
      </c>
      <c r="I165" s="58" t="n">
        <f aca="false">'4. Scored Leads'!X339</f>
        <v>72</v>
      </c>
      <c r="J165" s="52" t="str">
        <f aca="false">'4. Scored Leads'!Y339</f>
        <v>Warm</v>
      </c>
      <c r="K165" s="52" t="str">
        <f aca="false">IF(J165="Hot","≤ 5 min",IF(J165="Warm","≤ 24 hrs","≤ 72 hrs"))</f>
        <v>≤ 24 hrs</v>
      </c>
      <c r="L165" s="79" t="str">
        <f aca="false">IF(J165="Hot","Open w/ site-visit slot offer · highlight scarcity · close for visit date",IF(J165="Warm","Share floor plan + EMI calc · qualify timeline · book callback","Polite single attempt · log objection · move to retargeting"))</f>
        <v>Share floor plan + EMI calc · qualify timeline · book callback</v>
      </c>
    </row>
    <row r="166" customFormat="false" ht="15" hidden="false" customHeight="true" outlineLevel="0" collapsed="false">
      <c r="B166" s="49" t="n">
        <v>161</v>
      </c>
      <c r="C166" s="49" t="str">
        <f aca="false">'4. Scored Leads'!A341</f>
        <v>L0340</v>
      </c>
      <c r="D166" s="49" t="str">
        <f aca="false">'4. Scored Leads'!B341</f>
        <v>Ayesha Akond</v>
      </c>
      <c r="E166" s="49" t="str">
        <f aca="false">'4. Scored Leads'!C341</f>
        <v>01310941017</v>
      </c>
      <c r="F166" s="49" t="str">
        <f aca="false">'4. Scored Leads'!D341</f>
        <v>Banasree</v>
      </c>
      <c r="G166" s="49" t="str">
        <f aca="false">'4. Scored Leads'!E341</f>
        <v>Skyline Heights – Bashundhara</v>
      </c>
      <c r="H166" s="51" t="n">
        <f aca="false">'4. Scored Leads'!G341</f>
        <v>8999999</v>
      </c>
      <c r="I166" s="56" t="n">
        <f aca="false">'4. Scored Leads'!X341</f>
        <v>72</v>
      </c>
      <c r="J166" s="49" t="str">
        <f aca="false">'4. Scored Leads'!Y341</f>
        <v>Warm</v>
      </c>
      <c r="K166" s="49" t="str">
        <f aca="false">IF(J166="Hot","≤ 5 min",IF(J166="Warm","≤ 24 hrs","≤ 72 hrs"))</f>
        <v>≤ 24 hrs</v>
      </c>
      <c r="L166" s="78" t="str">
        <f aca="false">IF(J166="Hot","Open w/ site-visit slot offer · highlight scarcity · close for visit date",IF(J166="Warm","Share floor plan + EMI calc · qualify timeline · book callback","Polite single attempt · log objection · move to retargeting"))</f>
        <v>Share floor plan + EMI calc · qualify timeline · book callback</v>
      </c>
    </row>
    <row r="167" customFormat="false" ht="15" hidden="false" customHeight="true" outlineLevel="0" collapsed="false">
      <c r="B167" s="52" t="n">
        <v>162</v>
      </c>
      <c r="C167" s="52" t="str">
        <f aca="false">'4. Scored Leads'!A447</f>
        <v>L0446</v>
      </c>
      <c r="D167" s="52" t="str">
        <f aca="false">'4. Scored Leads'!B447</f>
        <v>Nazmul Ahmed</v>
      </c>
      <c r="E167" s="52" t="str">
        <f aca="false">'4. Scored Leads'!C447</f>
        <v>01703903397</v>
      </c>
      <c r="F167" s="52" t="str">
        <f aca="false">'4. Scored Leads'!D447</f>
        <v>Bashundhara R/A</v>
      </c>
      <c r="G167" s="52" t="str">
        <f aca="false">'4. Scored Leads'!E447</f>
        <v>Aftab Garden Residence</v>
      </c>
      <c r="H167" s="54" t="n">
        <f aca="false">'4. Scored Leads'!G447</f>
        <v>13750000</v>
      </c>
      <c r="I167" s="58" t="n">
        <f aca="false">'4. Scored Leads'!X447</f>
        <v>72</v>
      </c>
      <c r="J167" s="52" t="str">
        <f aca="false">'4. Scored Leads'!Y447</f>
        <v>Warm</v>
      </c>
      <c r="K167" s="52" t="str">
        <f aca="false">IF(J167="Hot","≤ 5 min",IF(J167="Warm","≤ 24 hrs","≤ 72 hrs"))</f>
        <v>≤ 24 hrs</v>
      </c>
      <c r="L167" s="79" t="str">
        <f aca="false">IF(J167="Hot","Open w/ site-visit slot offer · highlight scarcity · close for visit date",IF(J167="Warm","Share floor plan + EMI calc · qualify timeline · book callback","Polite single attempt · log objection · move to retargeting"))</f>
        <v>Share floor plan + EMI calc · qualify timeline · book callback</v>
      </c>
    </row>
    <row r="168" customFormat="false" ht="15" hidden="false" customHeight="true" outlineLevel="0" collapsed="false">
      <c r="B168" s="49" t="n">
        <v>163</v>
      </c>
      <c r="C168" s="49" t="str">
        <f aca="false">'4. Scored Leads'!A463</f>
        <v>L0462</v>
      </c>
      <c r="D168" s="49" t="str">
        <f aca="false">'4. Scored Leads'!B463</f>
        <v>Hasib Reza</v>
      </c>
      <c r="E168" s="49" t="str">
        <f aca="false">'4. Scored Leads'!C463</f>
        <v>01892435885</v>
      </c>
      <c r="F168" s="49" t="str">
        <f aca="false">'4. Scored Leads'!D463</f>
        <v>Banasree</v>
      </c>
      <c r="G168" s="49" t="str">
        <f aca="false">'4. Scored Leads'!E463</f>
        <v>Aftab Garden Residence</v>
      </c>
      <c r="H168" s="51" t="n">
        <f aca="false">'4. Scored Leads'!G463</f>
        <v>6999999</v>
      </c>
      <c r="I168" s="56" t="n">
        <f aca="false">'4. Scored Leads'!X463</f>
        <v>72</v>
      </c>
      <c r="J168" s="49" t="str">
        <f aca="false">'4. Scored Leads'!Y463</f>
        <v>Warm</v>
      </c>
      <c r="K168" s="49" t="str">
        <f aca="false">IF(J168="Hot","≤ 5 min",IF(J168="Warm","≤ 24 hrs","≤ 72 hrs"))</f>
        <v>≤ 24 hrs</v>
      </c>
      <c r="L168" s="78" t="str">
        <f aca="false">IF(J168="Hot","Open w/ site-visit slot offer · highlight scarcity · close for visit date",IF(J168="Warm","Share floor plan + EMI calc · qualify timeline · book callback","Polite single attempt · log objection · move to retargeting"))</f>
        <v>Share floor plan + EMI calc · qualify timeline · book callback</v>
      </c>
    </row>
    <row r="169" customFormat="false" ht="15" hidden="false" customHeight="true" outlineLevel="0" collapsed="false">
      <c r="B169" s="52" t="n">
        <v>164</v>
      </c>
      <c r="C169" s="52" t="str">
        <f aca="false">'4. Scored Leads'!A467</f>
        <v>L0466</v>
      </c>
      <c r="D169" s="52" t="str">
        <f aca="false">'4. Scored Leads'!B467</f>
        <v>Polash Reza</v>
      </c>
      <c r="E169" s="52" t="str">
        <f aca="false">'4. Scored Leads'!C467</f>
        <v>01389679352</v>
      </c>
      <c r="F169" s="52" t="str">
        <f aca="false">'4. Scored Leads'!D467</f>
        <v>Khilgaon</v>
      </c>
      <c r="G169" s="52" t="str">
        <f aca="false">'4. Scored Leads'!E467</f>
        <v>Aftab Garden Residence</v>
      </c>
      <c r="H169" s="54" t="n">
        <f aca="false">'4. Scored Leads'!G467</f>
        <v>8999999</v>
      </c>
      <c r="I169" s="58" t="n">
        <f aca="false">'4. Scored Leads'!X467</f>
        <v>72</v>
      </c>
      <c r="J169" s="52" t="str">
        <f aca="false">'4. Scored Leads'!Y467</f>
        <v>Warm</v>
      </c>
      <c r="K169" s="52" t="str">
        <f aca="false">IF(J169="Hot","≤ 5 min",IF(J169="Warm","≤ 24 hrs","≤ 72 hrs"))</f>
        <v>≤ 24 hrs</v>
      </c>
      <c r="L169" s="79" t="str">
        <f aca="false">IF(J169="Hot","Open w/ site-visit slot offer · highlight scarcity · close for visit date",IF(J169="Warm","Share floor plan + EMI calc · qualify timeline · book callback","Polite single attempt · log objection · move to retargeting"))</f>
        <v>Share floor plan + EMI calc · qualify timeline · book callback</v>
      </c>
    </row>
    <row r="170" customFormat="false" ht="15" hidden="false" customHeight="true" outlineLevel="0" collapsed="false">
      <c r="B170" s="49" t="n">
        <v>165</v>
      </c>
      <c r="C170" s="49" t="str">
        <f aca="false">'4. Scored Leads'!A8</f>
        <v>L0007</v>
      </c>
      <c r="D170" s="49" t="str">
        <f aca="false">'4. Scored Leads'!B8</f>
        <v>Shakil Khan</v>
      </c>
      <c r="E170" s="49" t="str">
        <f aca="false">'4. Scored Leads'!C8</f>
        <v>01381080132</v>
      </c>
      <c r="F170" s="49" t="str">
        <f aca="false">'4. Scored Leads'!D8</f>
        <v>Banasree</v>
      </c>
      <c r="G170" s="49" t="str">
        <f aca="false">'4. Scored Leads'!E8</f>
        <v>Mirpur DOHS Premier</v>
      </c>
      <c r="H170" s="51" t="n">
        <f aca="false">'4. Scored Leads'!G8</f>
        <v>8999999</v>
      </c>
      <c r="I170" s="56" t="n">
        <f aca="false">'4. Scored Leads'!X8</f>
        <v>71</v>
      </c>
      <c r="J170" s="49" t="str">
        <f aca="false">'4. Scored Leads'!Y8</f>
        <v>Warm</v>
      </c>
      <c r="K170" s="49" t="str">
        <f aca="false">IF(J170="Hot","≤ 5 min",IF(J170="Warm","≤ 24 hrs","≤ 72 hrs"))</f>
        <v>≤ 24 hrs</v>
      </c>
      <c r="L170" s="78" t="str">
        <f aca="false">IF(J170="Hot","Open w/ site-visit slot offer · highlight scarcity · close for visit date",IF(J170="Warm","Share floor plan + EMI calc · qualify timeline · book callback","Polite single attempt · log objection · move to retargeting"))</f>
        <v>Share floor plan + EMI calc · qualify timeline · book callback</v>
      </c>
    </row>
    <row r="171" customFormat="false" ht="15" hidden="false" customHeight="true" outlineLevel="0" collapsed="false">
      <c r="B171" s="52" t="n">
        <v>166</v>
      </c>
      <c r="C171" s="52" t="str">
        <f aca="false">'4. Scored Leads'!A22</f>
        <v>L0021</v>
      </c>
      <c r="D171" s="52" t="str">
        <f aca="false">'4. Scored Leads'!B22</f>
        <v>Sabbir Hasan</v>
      </c>
      <c r="E171" s="52" t="str">
        <f aca="false">'4. Scored Leads'!C22</f>
        <v>01534957885</v>
      </c>
      <c r="F171" s="52" t="str">
        <f aca="false">'4. Scored Leads'!D22</f>
        <v>Aftab Nagar</v>
      </c>
      <c r="G171" s="52" t="str">
        <f aca="false">'4. Scored Leads'!E22</f>
        <v>Aftab Garden Residence</v>
      </c>
      <c r="H171" s="54" t="n">
        <f aca="false">'4. Scored Leads'!G22</f>
        <v>6999999</v>
      </c>
      <c r="I171" s="58" t="n">
        <f aca="false">'4. Scored Leads'!X22</f>
        <v>71</v>
      </c>
      <c r="J171" s="52" t="str">
        <f aca="false">'4. Scored Leads'!Y22</f>
        <v>Warm</v>
      </c>
      <c r="K171" s="52" t="str">
        <f aca="false">IF(J171="Hot","≤ 5 min",IF(J171="Warm","≤ 24 hrs","≤ 72 hrs"))</f>
        <v>≤ 24 hrs</v>
      </c>
      <c r="L171" s="79" t="str">
        <f aca="false">IF(J171="Hot","Open w/ site-visit slot offer · highlight scarcity · close for visit date",IF(J171="Warm","Share floor plan + EMI calc · qualify timeline · book callback","Polite single attempt · log objection · move to retargeting"))</f>
        <v>Share floor plan + EMI calc · qualify timeline · book callback</v>
      </c>
    </row>
    <row r="172" customFormat="false" ht="15" hidden="false" customHeight="true" outlineLevel="0" collapsed="false">
      <c r="B172" s="49" t="n">
        <v>167</v>
      </c>
      <c r="C172" s="49" t="str">
        <f aca="false">'4. Scored Leads'!A32</f>
        <v>L0031</v>
      </c>
      <c r="D172" s="49" t="str">
        <f aca="false">'4. Scored Leads'!B32</f>
        <v>Mim Sarkar</v>
      </c>
      <c r="E172" s="49" t="str">
        <f aca="false">'4. Scored Leads'!C32</f>
        <v>01564090974</v>
      </c>
      <c r="F172" s="49" t="str">
        <f aca="false">'4. Scored Leads'!D32</f>
        <v>Banasree</v>
      </c>
      <c r="G172" s="49" t="str">
        <f aca="false">'4. Scored Leads'!E32</f>
        <v>Mirpur DOHS Premier</v>
      </c>
      <c r="H172" s="51" t="n">
        <f aca="false">'4. Scored Leads'!G32</f>
        <v>6999999</v>
      </c>
      <c r="I172" s="56" t="n">
        <f aca="false">'4. Scored Leads'!X32</f>
        <v>71</v>
      </c>
      <c r="J172" s="49" t="str">
        <f aca="false">'4. Scored Leads'!Y32</f>
        <v>Warm</v>
      </c>
      <c r="K172" s="49" t="str">
        <f aca="false">IF(J172="Hot","≤ 5 min",IF(J172="Warm","≤ 24 hrs","≤ 72 hrs"))</f>
        <v>≤ 24 hrs</v>
      </c>
      <c r="L172" s="78" t="str">
        <f aca="false">IF(J172="Hot","Open w/ site-visit slot offer · highlight scarcity · close for visit date",IF(J172="Warm","Share floor plan + EMI calc · qualify timeline · book callback","Polite single attempt · log objection · move to retargeting"))</f>
        <v>Share floor plan + EMI calc · qualify timeline · book callback</v>
      </c>
    </row>
    <row r="173" customFormat="false" ht="15" hidden="false" customHeight="true" outlineLevel="0" collapsed="false">
      <c r="B173" s="52" t="n">
        <v>168</v>
      </c>
      <c r="C173" s="52" t="str">
        <f aca="false">'4. Scored Leads'!A55</f>
        <v>L0054</v>
      </c>
      <c r="D173" s="52" t="str">
        <f aca="false">'4. Scored Leads'!B55</f>
        <v>Asif Pramanik</v>
      </c>
      <c r="E173" s="52" t="str">
        <f aca="false">'4. Scored Leads'!C55</f>
        <v>01424225358</v>
      </c>
      <c r="F173" s="52" t="str">
        <f aca="false">'4. Scored Leads'!D55</f>
        <v>Uttara</v>
      </c>
      <c r="G173" s="52" t="str">
        <f aca="false">'4. Scored Leads'!E55</f>
        <v>Generic / Not Sure</v>
      </c>
      <c r="H173" s="54" t="n">
        <f aca="false">'4. Scored Leads'!G55</f>
        <v>11249999</v>
      </c>
      <c r="I173" s="58" t="n">
        <f aca="false">'4. Scored Leads'!X55</f>
        <v>71</v>
      </c>
      <c r="J173" s="52" t="str">
        <f aca="false">'4. Scored Leads'!Y55</f>
        <v>Warm</v>
      </c>
      <c r="K173" s="52" t="str">
        <f aca="false">IF(J173="Hot","≤ 5 min",IF(J173="Warm","≤ 24 hrs","≤ 72 hrs"))</f>
        <v>≤ 24 hrs</v>
      </c>
      <c r="L173" s="79" t="str">
        <f aca="false">IF(J173="Hot","Open w/ site-visit slot offer · highlight scarcity · close for visit date",IF(J173="Warm","Share floor plan + EMI calc · qualify timeline · book callback","Polite single attempt · log objection · move to retargeting"))</f>
        <v>Share floor plan + EMI calc · qualify timeline · book callback</v>
      </c>
    </row>
    <row r="174" customFormat="false" ht="15" hidden="false" customHeight="true" outlineLevel="0" collapsed="false">
      <c r="B174" s="49" t="n">
        <v>169</v>
      </c>
      <c r="C174" s="49" t="str">
        <f aca="false">'4. Scored Leads'!A122</f>
        <v>L0121</v>
      </c>
      <c r="D174" s="49" t="str">
        <f aca="false">'4. Scored Leads'!B122</f>
        <v>Imran Sheikh</v>
      </c>
      <c r="E174" s="49" t="str">
        <f aca="false">'4. Scored Leads'!C122</f>
        <v>01571130554</v>
      </c>
      <c r="F174" s="49" t="str">
        <f aca="false">'4. Scored Leads'!D122</f>
        <v>Uttara</v>
      </c>
      <c r="G174" s="49" t="str">
        <f aca="false">'4. Scored Leads'!E122</f>
        <v>Banasree Bay</v>
      </c>
      <c r="H174" s="51" t="n">
        <f aca="false">'4. Scored Leads'!G122</f>
        <v>13750000</v>
      </c>
      <c r="I174" s="56" t="n">
        <f aca="false">'4. Scored Leads'!X122</f>
        <v>71</v>
      </c>
      <c r="J174" s="49" t="str">
        <f aca="false">'4. Scored Leads'!Y122</f>
        <v>Warm</v>
      </c>
      <c r="K174" s="49" t="str">
        <f aca="false">IF(J174="Hot","≤ 5 min",IF(J174="Warm","≤ 24 hrs","≤ 72 hrs"))</f>
        <v>≤ 24 hrs</v>
      </c>
      <c r="L174" s="78" t="str">
        <f aca="false">IF(J174="Hot","Open w/ site-visit slot offer · highlight scarcity · close for visit date",IF(J174="Warm","Share floor plan + EMI calc · qualify timeline · book callback","Polite single attempt · log objection · move to retargeting"))</f>
        <v>Share floor plan + EMI calc · qualify timeline · book callback</v>
      </c>
    </row>
    <row r="175" customFormat="false" ht="15" hidden="false" customHeight="true" outlineLevel="0" collapsed="false">
      <c r="B175" s="52" t="n">
        <v>170</v>
      </c>
      <c r="C175" s="52" t="str">
        <f aca="false">'4. Scored Leads'!A173</f>
        <v>L0172</v>
      </c>
      <c r="D175" s="52" t="str">
        <f aca="false">'4. Scored Leads'!B173</f>
        <v>Sadia Akhtar</v>
      </c>
      <c r="E175" s="52" t="str">
        <f aca="false">'4. Scored Leads'!C173</f>
        <v>01539660558</v>
      </c>
      <c r="F175" s="52" t="str">
        <f aca="false">'4. Scored Leads'!D173</f>
        <v>Uttara</v>
      </c>
      <c r="G175" s="52" t="str">
        <f aca="false">'4. Scored Leads'!E173</f>
        <v>Uttara Greenview</v>
      </c>
      <c r="H175" s="54" t="n">
        <f aca="false">'4. Scored Leads'!G173</f>
        <v>6999999</v>
      </c>
      <c r="I175" s="58" t="n">
        <f aca="false">'4. Scored Leads'!X173</f>
        <v>71</v>
      </c>
      <c r="J175" s="52" t="str">
        <f aca="false">'4. Scored Leads'!Y173</f>
        <v>Warm</v>
      </c>
      <c r="K175" s="52" t="str">
        <f aca="false">IF(J175="Hot","≤ 5 min",IF(J175="Warm","≤ 24 hrs","≤ 72 hrs"))</f>
        <v>≤ 24 hrs</v>
      </c>
      <c r="L175" s="79" t="str">
        <f aca="false">IF(J175="Hot","Open w/ site-visit slot offer · highlight scarcity · close for visit date",IF(J175="Warm","Share floor plan + EMI calc · qualify timeline · book callback","Polite single attempt · log objection · move to retargeting"))</f>
        <v>Share floor plan + EMI calc · qualify timeline · book callback</v>
      </c>
    </row>
    <row r="176" customFormat="false" ht="15" hidden="false" customHeight="true" outlineLevel="0" collapsed="false">
      <c r="B176" s="49" t="n">
        <v>171</v>
      </c>
      <c r="C176" s="49" t="str">
        <f aca="false">'4. Scored Leads'!A195</f>
        <v>L0194</v>
      </c>
      <c r="D176" s="49" t="str">
        <f aca="false">'4. Scored Leads'!B195</f>
        <v>Polash Pramanik</v>
      </c>
      <c r="E176" s="49" t="str">
        <f aca="false">'4. Scored Leads'!C195</f>
        <v>01579956353</v>
      </c>
      <c r="F176" s="49" t="str">
        <f aca="false">'4. Scored Leads'!D195</f>
        <v>Uttara</v>
      </c>
      <c r="G176" s="49" t="str">
        <f aca="false">'4. Scored Leads'!E195</f>
        <v>Generic / Not Sure</v>
      </c>
      <c r="H176" s="51" t="n">
        <f aca="false">'4. Scored Leads'!G195</f>
        <v>6999999</v>
      </c>
      <c r="I176" s="56" t="n">
        <f aca="false">'4. Scored Leads'!X195</f>
        <v>71</v>
      </c>
      <c r="J176" s="49" t="str">
        <f aca="false">'4. Scored Leads'!Y195</f>
        <v>Warm</v>
      </c>
      <c r="K176" s="49" t="str">
        <f aca="false">IF(J176="Hot","≤ 5 min",IF(J176="Warm","≤ 24 hrs","≤ 72 hrs"))</f>
        <v>≤ 24 hrs</v>
      </c>
      <c r="L176" s="78" t="str">
        <f aca="false">IF(J176="Hot","Open w/ site-visit slot offer · highlight scarcity · close for visit date",IF(J176="Warm","Share floor plan + EMI calc · qualify timeline · book callback","Polite single attempt · log objection · move to retargeting"))</f>
        <v>Share floor plan + EMI calc · qualify timeline · book callback</v>
      </c>
    </row>
    <row r="177" customFormat="false" ht="15" hidden="false" customHeight="true" outlineLevel="0" collapsed="false">
      <c r="B177" s="52" t="n">
        <v>172</v>
      </c>
      <c r="C177" s="52" t="str">
        <f aca="false">'4. Scored Leads'!A250</f>
        <v>L0249</v>
      </c>
      <c r="D177" s="52" t="str">
        <f aca="false">'4. Scored Leads'!B250</f>
        <v>Saiful Ahmed</v>
      </c>
      <c r="E177" s="52" t="str">
        <f aca="false">'4. Scored Leads'!C250</f>
        <v>01593036149</v>
      </c>
      <c r="F177" s="52" t="str">
        <f aca="false">'4. Scored Leads'!D250</f>
        <v>Bashundhara R/A</v>
      </c>
      <c r="G177" s="52" t="str">
        <f aca="false">'4. Scored Leads'!E250</f>
        <v>Aftab Garden Residence</v>
      </c>
      <c r="H177" s="54" t="n">
        <f aca="false">'4. Scored Leads'!G250</f>
        <v>8999999</v>
      </c>
      <c r="I177" s="58" t="n">
        <f aca="false">'4. Scored Leads'!X250</f>
        <v>71</v>
      </c>
      <c r="J177" s="52" t="str">
        <f aca="false">'4. Scored Leads'!Y250</f>
        <v>Warm</v>
      </c>
      <c r="K177" s="52" t="str">
        <f aca="false">IF(J177="Hot","≤ 5 min",IF(J177="Warm","≤ 24 hrs","≤ 72 hrs"))</f>
        <v>≤ 24 hrs</v>
      </c>
      <c r="L177" s="79" t="str">
        <f aca="false">IF(J177="Hot","Open w/ site-visit slot offer · highlight scarcity · close for visit date",IF(J177="Warm","Share floor plan + EMI calc · qualify timeline · book callback","Polite single attempt · log objection · move to retargeting"))</f>
        <v>Share floor plan + EMI calc · qualify timeline · book callback</v>
      </c>
    </row>
    <row r="178" customFormat="false" ht="15" hidden="false" customHeight="true" outlineLevel="0" collapsed="false">
      <c r="B178" s="49" t="n">
        <v>173</v>
      </c>
      <c r="C178" s="49" t="str">
        <f aca="false">'4. Scored Leads'!A296</f>
        <v>L0295</v>
      </c>
      <c r="D178" s="49" t="str">
        <f aca="false">'4. Scored Leads'!B296</f>
        <v>Jubayer Hasan</v>
      </c>
      <c r="E178" s="49" t="str">
        <f aca="false">'4. Scored Leads'!C296</f>
        <v>01705347491</v>
      </c>
      <c r="F178" s="49" t="str">
        <f aca="false">'4. Scored Leads'!D296</f>
        <v>Bashundhara R/A</v>
      </c>
      <c r="G178" s="49" t="str">
        <f aca="false">'4. Scored Leads'!E296</f>
        <v>Mirpur DOHS Premier</v>
      </c>
      <c r="H178" s="51" t="n">
        <f aca="false">'4. Scored Leads'!G296</f>
        <v>4499999</v>
      </c>
      <c r="I178" s="56" t="n">
        <f aca="false">'4. Scored Leads'!X296</f>
        <v>71</v>
      </c>
      <c r="J178" s="49" t="str">
        <f aca="false">'4. Scored Leads'!Y296</f>
        <v>Warm</v>
      </c>
      <c r="K178" s="49" t="str">
        <f aca="false">IF(J178="Hot","≤ 5 min",IF(J178="Warm","≤ 24 hrs","≤ 72 hrs"))</f>
        <v>≤ 24 hrs</v>
      </c>
      <c r="L178" s="78" t="str">
        <f aca="false">IF(J178="Hot","Open w/ site-visit slot offer · highlight scarcity · close for visit date",IF(J178="Warm","Share floor plan + EMI calc · qualify timeline · book callback","Polite single attempt · log objection · move to retargeting"))</f>
        <v>Share floor plan + EMI calc · qualify timeline · book callback</v>
      </c>
    </row>
    <row r="179" customFormat="false" ht="15" hidden="false" customHeight="true" outlineLevel="0" collapsed="false">
      <c r="B179" s="52" t="n">
        <v>174</v>
      </c>
      <c r="C179" s="52" t="str">
        <f aca="false">'4. Scored Leads'!A344</f>
        <v>L0343</v>
      </c>
      <c r="D179" s="52" t="str">
        <f aca="false">'4. Scored Leads'!B344</f>
        <v>Hasib Reza</v>
      </c>
      <c r="E179" s="52" t="str">
        <f aca="false">'4. Scored Leads'!C344</f>
        <v>01737199051</v>
      </c>
      <c r="F179" s="52" t="str">
        <f aca="false">'4. Scored Leads'!D344</f>
        <v>Uttara</v>
      </c>
      <c r="G179" s="52" t="str">
        <f aca="false">'4. Scored Leads'!E344</f>
        <v>Skyline Heights – Bashundhara</v>
      </c>
      <c r="H179" s="54" t="n">
        <f aca="false">'4. Scored Leads'!G344</f>
        <v>8999999</v>
      </c>
      <c r="I179" s="58" t="n">
        <f aca="false">'4. Scored Leads'!X344</f>
        <v>71</v>
      </c>
      <c r="J179" s="52" t="str">
        <f aca="false">'4. Scored Leads'!Y344</f>
        <v>Warm</v>
      </c>
      <c r="K179" s="52" t="str">
        <f aca="false">IF(J179="Hot","≤ 5 min",IF(J179="Warm","≤ 24 hrs","≤ 72 hrs"))</f>
        <v>≤ 24 hrs</v>
      </c>
      <c r="L179" s="79" t="str">
        <f aca="false">IF(J179="Hot","Open w/ site-visit slot offer · highlight scarcity · close for visit date",IF(J179="Warm","Share floor plan + EMI calc · qualify timeline · book callback","Polite single attempt · log objection · move to retargeting"))</f>
        <v>Share floor plan + EMI calc · qualify timeline · book callback</v>
      </c>
    </row>
    <row r="180" customFormat="false" ht="15" hidden="false" customHeight="true" outlineLevel="0" collapsed="false">
      <c r="B180" s="49" t="n">
        <v>175</v>
      </c>
      <c r="C180" s="49" t="str">
        <f aca="false">'4. Scored Leads'!A390</f>
        <v>L0389</v>
      </c>
      <c r="D180" s="49" t="str">
        <f aca="false">'4. Scored Leads'!B390</f>
        <v>Tarek Khan</v>
      </c>
      <c r="E180" s="49" t="str">
        <f aca="false">'4. Scored Leads'!C390</f>
        <v>01449022840</v>
      </c>
      <c r="F180" s="49" t="str">
        <f aca="false">'4. Scored Leads'!D390</f>
        <v>Dhanmondi</v>
      </c>
      <c r="G180" s="49" t="str">
        <f aca="false">'4. Scored Leads'!E390</f>
        <v>Uttara Greenview</v>
      </c>
      <c r="H180" s="51" t="n">
        <f aca="false">'4. Scored Leads'!G390</f>
        <v>8999999</v>
      </c>
      <c r="I180" s="56" t="n">
        <f aca="false">'4. Scored Leads'!X390</f>
        <v>71</v>
      </c>
      <c r="J180" s="49" t="str">
        <f aca="false">'4. Scored Leads'!Y390</f>
        <v>Warm</v>
      </c>
      <c r="K180" s="49" t="str">
        <f aca="false">IF(J180="Hot","≤ 5 min",IF(J180="Warm","≤ 24 hrs","≤ 72 hrs"))</f>
        <v>≤ 24 hrs</v>
      </c>
      <c r="L180" s="78" t="str">
        <f aca="false">IF(J180="Hot","Open w/ site-visit slot offer · highlight scarcity · close for visit date",IF(J180="Warm","Share floor plan + EMI calc · qualify timeline · book callback","Polite single attempt · log objection · move to retargeting"))</f>
        <v>Share floor plan + EMI calc · qualify timeline · book callback</v>
      </c>
    </row>
    <row r="181" customFormat="false" ht="15" hidden="false" customHeight="true" outlineLevel="0" collapsed="false">
      <c r="B181" s="52" t="n">
        <v>176</v>
      </c>
      <c r="C181" s="52" t="str">
        <f aca="false">'4. Scored Leads'!A434</f>
        <v>L0433</v>
      </c>
      <c r="D181" s="52" t="str">
        <f aca="false">'4. Scored Leads'!B434</f>
        <v>Rakib Akond</v>
      </c>
      <c r="E181" s="52" t="str">
        <f aca="false">'4. Scored Leads'!C434</f>
        <v>01635415970</v>
      </c>
      <c r="F181" s="52" t="str">
        <f aca="false">'4. Scored Leads'!D434</f>
        <v>Banasree</v>
      </c>
      <c r="G181" s="52" t="str">
        <f aca="false">'4. Scored Leads'!E434</f>
        <v>Generic / Not Sure</v>
      </c>
      <c r="H181" s="54" t="n">
        <f aca="false">'4. Scored Leads'!G434</f>
        <v>13750000</v>
      </c>
      <c r="I181" s="58" t="n">
        <f aca="false">'4. Scored Leads'!X434</f>
        <v>71</v>
      </c>
      <c r="J181" s="52" t="str">
        <f aca="false">'4. Scored Leads'!Y434</f>
        <v>Warm</v>
      </c>
      <c r="K181" s="52" t="str">
        <f aca="false">IF(J181="Hot","≤ 5 min",IF(J181="Warm","≤ 24 hrs","≤ 72 hrs"))</f>
        <v>≤ 24 hrs</v>
      </c>
      <c r="L181" s="79" t="str">
        <f aca="false">IF(J181="Hot","Open w/ site-visit slot offer · highlight scarcity · close for visit date",IF(J181="Warm","Share floor plan + EMI calc · qualify timeline · book callback","Polite single attempt · log objection · move to retargeting"))</f>
        <v>Share floor plan + EMI calc · qualify timeline · book callback</v>
      </c>
    </row>
    <row r="182" customFormat="false" ht="15" hidden="false" customHeight="true" outlineLevel="0" collapsed="false">
      <c r="B182" s="49" t="n">
        <v>177</v>
      </c>
      <c r="C182" s="49" t="str">
        <f aca="false">'4. Scored Leads'!A450</f>
        <v>L0449</v>
      </c>
      <c r="D182" s="49" t="str">
        <f aca="false">'4. Scored Leads'!B450</f>
        <v>Mahmud Rahman</v>
      </c>
      <c r="E182" s="49" t="str">
        <f aca="false">'4. Scored Leads'!C450</f>
        <v>01504014247</v>
      </c>
      <c r="F182" s="49" t="str">
        <f aca="false">'4. Scored Leads'!D450</f>
        <v>Banasree</v>
      </c>
      <c r="G182" s="49" t="str">
        <f aca="false">'4. Scored Leads'!E450</f>
        <v>Generic / Not Sure</v>
      </c>
      <c r="H182" s="51" t="n">
        <f aca="false">'4. Scored Leads'!G450</f>
        <v>13750000</v>
      </c>
      <c r="I182" s="56" t="n">
        <f aca="false">'4. Scored Leads'!X450</f>
        <v>71</v>
      </c>
      <c r="J182" s="49" t="str">
        <f aca="false">'4. Scored Leads'!Y450</f>
        <v>Warm</v>
      </c>
      <c r="K182" s="49" t="str">
        <f aca="false">IF(J182="Hot","≤ 5 min",IF(J182="Warm","≤ 24 hrs","≤ 72 hrs"))</f>
        <v>≤ 24 hrs</v>
      </c>
      <c r="L182" s="78" t="str">
        <f aca="false">IF(J182="Hot","Open w/ site-visit slot offer · highlight scarcity · close for visit date",IF(J182="Warm","Share floor plan + EMI calc · qualify timeline · book callback","Polite single attempt · log objection · move to retargeting"))</f>
        <v>Share floor plan + EMI calc · qualify timeline · book callback</v>
      </c>
    </row>
    <row r="183" customFormat="false" ht="15" hidden="false" customHeight="true" outlineLevel="0" collapsed="false">
      <c r="B183" s="52" t="n">
        <v>178</v>
      </c>
      <c r="C183" s="52" t="str">
        <f aca="false">'4. Scored Leads'!A453</f>
        <v>L0452</v>
      </c>
      <c r="D183" s="52" t="str">
        <f aca="false">'4. Scored Leads'!B453</f>
        <v>Asif Mollah</v>
      </c>
      <c r="E183" s="52" t="str">
        <f aca="false">'4. Scored Leads'!C453</f>
        <v>01982958292</v>
      </c>
      <c r="F183" s="52" t="str">
        <f aca="false">'4. Scored Leads'!D453</f>
        <v>Uttara</v>
      </c>
      <c r="G183" s="52" t="str">
        <f aca="false">'4. Scored Leads'!E453</f>
        <v>Aftab Garden Residence</v>
      </c>
      <c r="H183" s="54" t="n">
        <f aca="false">'4. Scored Leads'!G453</f>
        <v>8999999</v>
      </c>
      <c r="I183" s="58" t="n">
        <f aca="false">'4. Scored Leads'!X453</f>
        <v>71</v>
      </c>
      <c r="J183" s="52" t="str">
        <f aca="false">'4. Scored Leads'!Y453</f>
        <v>Warm</v>
      </c>
      <c r="K183" s="52" t="str">
        <f aca="false">IF(J183="Hot","≤ 5 min",IF(J183="Warm","≤ 24 hrs","≤ 72 hrs"))</f>
        <v>≤ 24 hrs</v>
      </c>
      <c r="L183" s="79" t="str">
        <f aca="false">IF(J183="Hot","Open w/ site-visit slot offer · highlight scarcity · close for visit date",IF(J183="Warm","Share floor plan + EMI calc · qualify timeline · book callback","Polite single attempt · log objection · move to retargeting"))</f>
        <v>Share floor plan + EMI calc · qualify timeline · book callback</v>
      </c>
    </row>
    <row r="184" customFormat="false" ht="15" hidden="false" customHeight="true" outlineLevel="0" collapsed="false">
      <c r="B184" s="49" t="n">
        <v>179</v>
      </c>
      <c r="C184" s="49" t="str">
        <f aca="false">'4. Scored Leads'!A2</f>
        <v>L0001</v>
      </c>
      <c r="D184" s="49" t="str">
        <f aca="false">'4. Scored Leads'!B2</f>
        <v>Rakib Mahmud</v>
      </c>
      <c r="E184" s="49" t="str">
        <f aca="false">'4. Scored Leads'!C2</f>
        <v>01626542351</v>
      </c>
      <c r="F184" s="49" t="str">
        <f aca="false">'4. Scored Leads'!D2</f>
        <v>Aftab Nagar</v>
      </c>
      <c r="G184" s="49" t="str">
        <f aca="false">'4. Scored Leads'!E2</f>
        <v>Skyline Heights – Bashundhara</v>
      </c>
      <c r="H184" s="51" t="n">
        <f aca="false">'4. Scored Leads'!G2</f>
        <v>6999999</v>
      </c>
      <c r="I184" s="56" t="n">
        <f aca="false">'4. Scored Leads'!X2</f>
        <v>70</v>
      </c>
      <c r="J184" s="49" t="str">
        <f aca="false">'4. Scored Leads'!Y2</f>
        <v>Warm</v>
      </c>
      <c r="K184" s="49" t="str">
        <f aca="false">IF(J184="Hot","≤ 5 min",IF(J184="Warm","≤ 24 hrs","≤ 72 hrs"))</f>
        <v>≤ 24 hrs</v>
      </c>
      <c r="L184" s="78" t="str">
        <f aca="false">IF(J184="Hot","Open w/ site-visit slot offer · highlight scarcity · close for visit date",IF(J184="Warm","Share floor plan + EMI calc · qualify timeline · book callback","Polite single attempt · log objection · move to retargeting"))</f>
        <v>Share floor plan + EMI calc · qualify timeline · book callback</v>
      </c>
    </row>
    <row r="185" customFormat="false" ht="15" hidden="false" customHeight="true" outlineLevel="0" collapsed="false">
      <c r="B185" s="52" t="n">
        <v>180</v>
      </c>
      <c r="C185" s="52" t="str">
        <f aca="false">'4. Scored Leads'!A64</f>
        <v>L0063</v>
      </c>
      <c r="D185" s="52" t="str">
        <f aca="false">'4. Scored Leads'!B64</f>
        <v>Tasnim Siddique</v>
      </c>
      <c r="E185" s="52" t="str">
        <f aca="false">'4. Scored Leads'!C64</f>
        <v>01752742054</v>
      </c>
      <c r="F185" s="52" t="str">
        <f aca="false">'4. Scored Leads'!D64</f>
        <v>Mohammadpur</v>
      </c>
      <c r="G185" s="52" t="str">
        <f aca="false">'4. Scored Leads'!E64</f>
        <v>Banasree Bay</v>
      </c>
      <c r="H185" s="54" t="n">
        <f aca="false">'4. Scored Leads'!G64</f>
        <v>6999999</v>
      </c>
      <c r="I185" s="58" t="n">
        <f aca="false">'4. Scored Leads'!X64</f>
        <v>70</v>
      </c>
      <c r="J185" s="52" t="str">
        <f aca="false">'4. Scored Leads'!Y64</f>
        <v>Warm</v>
      </c>
      <c r="K185" s="52" t="str">
        <f aca="false">IF(J185="Hot","≤ 5 min",IF(J185="Warm","≤ 24 hrs","≤ 72 hrs"))</f>
        <v>≤ 24 hrs</v>
      </c>
      <c r="L185" s="79" t="str">
        <f aca="false">IF(J185="Hot","Open w/ site-visit slot offer · highlight scarcity · close for visit date",IF(J185="Warm","Share floor plan + EMI calc · qualify timeline · book callback","Polite single attempt · log objection · move to retargeting"))</f>
        <v>Share floor plan + EMI calc · qualify timeline · book callback</v>
      </c>
    </row>
    <row r="186" customFormat="false" ht="15" hidden="false" customHeight="true" outlineLevel="0" collapsed="false">
      <c r="B186" s="49" t="n">
        <v>181</v>
      </c>
      <c r="C186" s="49" t="str">
        <f aca="false">'4. Scored Leads'!A77</f>
        <v>L0076</v>
      </c>
      <c r="D186" s="49" t="str">
        <f aca="false">'4. Scored Leads'!B77</f>
        <v>Mehedi Akond</v>
      </c>
      <c r="E186" s="49" t="str">
        <f aca="false">'4. Scored Leads'!C77</f>
        <v>01378886101</v>
      </c>
      <c r="F186" s="49" t="str">
        <f aca="false">'4. Scored Leads'!D77</f>
        <v>Banasree</v>
      </c>
      <c r="G186" s="49" t="str">
        <f aca="false">'4. Scored Leads'!E77</f>
        <v>Uttara Greenview</v>
      </c>
      <c r="H186" s="51" t="n">
        <f aca="false">'4. Scored Leads'!G77</f>
        <v>4499999</v>
      </c>
      <c r="I186" s="56" t="n">
        <f aca="false">'4. Scored Leads'!X77</f>
        <v>70</v>
      </c>
      <c r="J186" s="49" t="str">
        <f aca="false">'4. Scored Leads'!Y77</f>
        <v>Warm</v>
      </c>
      <c r="K186" s="49" t="str">
        <f aca="false">IF(J186="Hot","≤ 5 min",IF(J186="Warm","≤ 24 hrs","≤ 72 hrs"))</f>
        <v>≤ 24 hrs</v>
      </c>
      <c r="L186" s="78" t="str">
        <f aca="false">IF(J186="Hot","Open w/ site-visit slot offer · highlight scarcity · close for visit date",IF(J186="Warm","Share floor plan + EMI calc · qualify timeline · book callback","Polite single attempt · log objection · move to retargeting"))</f>
        <v>Share floor plan + EMI calc · qualify timeline · book callback</v>
      </c>
    </row>
    <row r="187" customFormat="false" ht="15" hidden="false" customHeight="true" outlineLevel="0" collapsed="false">
      <c r="B187" s="52" t="n">
        <v>182</v>
      </c>
      <c r="C187" s="52" t="str">
        <f aca="false">'4. Scored Leads'!A78</f>
        <v>L0077</v>
      </c>
      <c r="D187" s="52" t="str">
        <f aca="false">'4. Scored Leads'!B78</f>
        <v>Sumon Siddique</v>
      </c>
      <c r="E187" s="52" t="str">
        <f aca="false">'4. Scored Leads'!C78</f>
        <v>01937993712</v>
      </c>
      <c r="F187" s="52" t="str">
        <f aca="false">'4. Scored Leads'!D78</f>
        <v>Bashundhara R/A</v>
      </c>
      <c r="G187" s="52" t="str">
        <f aca="false">'4. Scored Leads'!E78</f>
        <v>Banasree Bay</v>
      </c>
      <c r="H187" s="54" t="n">
        <f aca="false">'4. Scored Leads'!G78</f>
        <v>8999999</v>
      </c>
      <c r="I187" s="58" t="n">
        <f aca="false">'4. Scored Leads'!X78</f>
        <v>70</v>
      </c>
      <c r="J187" s="52" t="str">
        <f aca="false">'4. Scored Leads'!Y78</f>
        <v>Warm</v>
      </c>
      <c r="K187" s="52" t="str">
        <f aca="false">IF(J187="Hot","≤ 5 min",IF(J187="Warm","≤ 24 hrs","≤ 72 hrs"))</f>
        <v>≤ 24 hrs</v>
      </c>
      <c r="L187" s="79" t="str">
        <f aca="false">IF(J187="Hot","Open w/ site-visit slot offer · highlight scarcity · close for visit date",IF(J187="Warm","Share floor plan + EMI calc · qualify timeline · book callback","Polite single attempt · log objection · move to retargeting"))</f>
        <v>Share floor plan + EMI calc · qualify timeline · book callback</v>
      </c>
    </row>
    <row r="188" customFormat="false" ht="15" hidden="false" customHeight="true" outlineLevel="0" collapsed="false">
      <c r="B188" s="49" t="n">
        <v>183</v>
      </c>
      <c r="C188" s="49" t="str">
        <f aca="false">'4. Scored Leads'!A97</f>
        <v>L0096</v>
      </c>
      <c r="D188" s="49" t="str">
        <f aca="false">'4. Scored Leads'!B97</f>
        <v>Shakil Chowdhury</v>
      </c>
      <c r="E188" s="49" t="str">
        <f aca="false">'4. Scored Leads'!C97</f>
        <v>01380442067</v>
      </c>
      <c r="F188" s="49" t="str">
        <f aca="false">'4. Scored Leads'!D97</f>
        <v>Mirpur DOHS</v>
      </c>
      <c r="G188" s="49" t="str">
        <f aca="false">'4. Scored Leads'!E97</f>
        <v>Skyline Heights – Bashundhara</v>
      </c>
      <c r="H188" s="51" t="n">
        <f aca="false">'4. Scored Leads'!G97</f>
        <v>6999999</v>
      </c>
      <c r="I188" s="56" t="n">
        <f aca="false">'4. Scored Leads'!X97</f>
        <v>70</v>
      </c>
      <c r="J188" s="49" t="str">
        <f aca="false">'4. Scored Leads'!Y97</f>
        <v>Warm</v>
      </c>
      <c r="K188" s="49" t="str">
        <f aca="false">IF(J188="Hot","≤ 5 min",IF(J188="Warm","≤ 24 hrs","≤ 72 hrs"))</f>
        <v>≤ 24 hrs</v>
      </c>
      <c r="L188" s="78" t="str">
        <f aca="false">IF(J188="Hot","Open w/ site-visit slot offer · highlight scarcity · close for visit date",IF(J188="Warm","Share floor plan + EMI calc · qualify timeline · book callback","Polite single attempt · log objection · move to retargeting"))</f>
        <v>Share floor plan + EMI calc · qualify timeline · book callback</v>
      </c>
    </row>
    <row r="189" customFormat="false" ht="15" hidden="false" customHeight="true" outlineLevel="0" collapsed="false">
      <c r="B189" s="52" t="n">
        <v>184</v>
      </c>
      <c r="C189" s="52" t="str">
        <f aca="false">'4. Scored Leads'!A134</f>
        <v>L0133</v>
      </c>
      <c r="D189" s="52" t="str">
        <f aca="false">'4. Scored Leads'!B134</f>
        <v>Imran Sheikh</v>
      </c>
      <c r="E189" s="52" t="str">
        <f aca="false">'4. Scored Leads'!C134</f>
        <v>01882722992</v>
      </c>
      <c r="F189" s="52" t="str">
        <f aca="false">'4. Scored Leads'!D134</f>
        <v>Aftab Nagar</v>
      </c>
      <c r="G189" s="52" t="str">
        <f aca="false">'4. Scored Leads'!E134</f>
        <v>Uttara Greenview</v>
      </c>
      <c r="H189" s="54" t="n">
        <f aca="false">'4. Scored Leads'!G134</f>
        <v>13750000</v>
      </c>
      <c r="I189" s="58" t="n">
        <f aca="false">'4. Scored Leads'!X134</f>
        <v>70</v>
      </c>
      <c r="J189" s="52" t="str">
        <f aca="false">'4. Scored Leads'!Y134</f>
        <v>Warm</v>
      </c>
      <c r="K189" s="52" t="str">
        <f aca="false">IF(J189="Hot","≤ 5 min",IF(J189="Warm","≤ 24 hrs","≤ 72 hrs"))</f>
        <v>≤ 24 hrs</v>
      </c>
      <c r="L189" s="79" t="str">
        <f aca="false">IF(J189="Hot","Open w/ site-visit slot offer · highlight scarcity · close for visit date",IF(J189="Warm","Share floor plan + EMI calc · qualify timeline · book callback","Polite single attempt · log objection · move to retargeting"))</f>
        <v>Share floor plan + EMI calc · qualify timeline · book callback</v>
      </c>
    </row>
    <row r="190" customFormat="false" ht="15" hidden="false" customHeight="true" outlineLevel="0" collapsed="false">
      <c r="B190" s="49" t="n">
        <v>185</v>
      </c>
      <c r="C190" s="49" t="str">
        <f aca="false">'4. Scored Leads'!A172</f>
        <v>L0171</v>
      </c>
      <c r="D190" s="49" t="str">
        <f aca="false">'4. Scored Leads'!B172</f>
        <v>Saiful Reza</v>
      </c>
      <c r="E190" s="49" t="str">
        <f aca="false">'4. Scored Leads'!C172</f>
        <v>01433901981</v>
      </c>
      <c r="F190" s="49" t="str">
        <f aca="false">'4. Scored Leads'!D172</f>
        <v>Uttara</v>
      </c>
      <c r="G190" s="49" t="str">
        <f aca="false">'4. Scored Leads'!E172</f>
        <v>Generic / Not Sure</v>
      </c>
      <c r="H190" s="51" t="n">
        <f aca="false">'4. Scored Leads'!G172</f>
        <v>8999999</v>
      </c>
      <c r="I190" s="56" t="n">
        <f aca="false">'4. Scored Leads'!X172</f>
        <v>70</v>
      </c>
      <c r="J190" s="49" t="str">
        <f aca="false">'4. Scored Leads'!Y172</f>
        <v>Warm</v>
      </c>
      <c r="K190" s="49" t="str">
        <f aca="false">IF(J190="Hot","≤ 5 min",IF(J190="Warm","≤ 24 hrs","≤ 72 hrs"))</f>
        <v>≤ 24 hrs</v>
      </c>
      <c r="L190" s="78" t="str">
        <f aca="false">IF(J190="Hot","Open w/ site-visit slot offer · highlight scarcity · close for visit date",IF(J190="Warm","Share floor plan + EMI calc · qualify timeline · book callback","Polite single attempt · log objection · move to retargeting"))</f>
        <v>Share floor plan + EMI calc · qualify timeline · book callback</v>
      </c>
    </row>
    <row r="191" customFormat="false" ht="15" hidden="false" customHeight="true" outlineLevel="0" collapsed="false">
      <c r="B191" s="52" t="n">
        <v>186</v>
      </c>
      <c r="C191" s="52" t="str">
        <f aca="false">'4. Scored Leads'!A183</f>
        <v>L0182</v>
      </c>
      <c r="D191" s="52" t="str">
        <f aca="false">'4. Scored Leads'!B183</f>
        <v>Mim Reza</v>
      </c>
      <c r="E191" s="52" t="str">
        <f aca="false">'4. Scored Leads'!C183</f>
        <v>01551971284</v>
      </c>
      <c r="F191" s="52" t="str">
        <f aca="false">'4. Scored Leads'!D183</f>
        <v>Outside Dhaka</v>
      </c>
      <c r="G191" s="52" t="str">
        <f aca="false">'4. Scored Leads'!E183</f>
        <v>Mirpur DOHS Premier</v>
      </c>
      <c r="H191" s="54" t="n">
        <f aca="false">'4. Scored Leads'!G183</f>
        <v>11249999</v>
      </c>
      <c r="I191" s="58" t="n">
        <f aca="false">'4. Scored Leads'!X183</f>
        <v>70</v>
      </c>
      <c r="J191" s="52" t="str">
        <f aca="false">'4. Scored Leads'!Y183</f>
        <v>Warm</v>
      </c>
      <c r="K191" s="52" t="str">
        <f aca="false">IF(J191="Hot","≤ 5 min",IF(J191="Warm","≤ 24 hrs","≤ 72 hrs"))</f>
        <v>≤ 24 hrs</v>
      </c>
      <c r="L191" s="79" t="str">
        <f aca="false">IF(J191="Hot","Open w/ site-visit slot offer · highlight scarcity · close for visit date",IF(J191="Warm","Share floor plan + EMI calc · qualify timeline · book callback","Polite single attempt · log objection · move to retargeting"))</f>
        <v>Share floor plan + EMI calc · qualify timeline · book callback</v>
      </c>
    </row>
    <row r="192" customFormat="false" ht="15" hidden="false" customHeight="true" outlineLevel="0" collapsed="false">
      <c r="B192" s="49" t="n">
        <v>187</v>
      </c>
      <c r="C192" s="49" t="str">
        <f aca="false">'4. Scored Leads'!A191</f>
        <v>L0190</v>
      </c>
      <c r="D192" s="49" t="str">
        <f aca="false">'4. Scored Leads'!B191</f>
        <v>Tausif Khan</v>
      </c>
      <c r="E192" s="49" t="str">
        <f aca="false">'4. Scored Leads'!C191</f>
        <v>01905061387</v>
      </c>
      <c r="F192" s="49" t="str">
        <f aca="false">'4. Scored Leads'!D191</f>
        <v>Banasree</v>
      </c>
      <c r="G192" s="49" t="str">
        <f aca="false">'4. Scored Leads'!E191</f>
        <v>Skyline Heights – Bashundhara</v>
      </c>
      <c r="H192" s="51" t="n">
        <f aca="false">'4. Scored Leads'!G191</f>
        <v>8999999</v>
      </c>
      <c r="I192" s="56" t="n">
        <f aca="false">'4. Scored Leads'!X191</f>
        <v>70</v>
      </c>
      <c r="J192" s="49" t="str">
        <f aca="false">'4. Scored Leads'!Y191</f>
        <v>Warm</v>
      </c>
      <c r="K192" s="49" t="str">
        <f aca="false">IF(J192="Hot","≤ 5 min",IF(J192="Warm","≤ 24 hrs","≤ 72 hrs"))</f>
        <v>≤ 24 hrs</v>
      </c>
      <c r="L192" s="78" t="str">
        <f aca="false">IF(J192="Hot","Open w/ site-visit slot offer · highlight scarcity · close for visit date",IF(J192="Warm","Share floor plan + EMI calc · qualify timeline · book callback","Polite single attempt · log objection · move to retargeting"))</f>
        <v>Share floor plan + EMI calc · qualify timeline · book callback</v>
      </c>
    </row>
    <row r="193" customFormat="false" ht="15" hidden="false" customHeight="true" outlineLevel="0" collapsed="false">
      <c r="B193" s="52" t="n">
        <v>188</v>
      </c>
      <c r="C193" s="52" t="str">
        <f aca="false">'4. Scored Leads'!A201</f>
        <v>L0200</v>
      </c>
      <c r="D193" s="52" t="str">
        <f aca="false">'4. Scored Leads'!B201</f>
        <v>Sabbir Islam</v>
      </c>
      <c r="E193" s="52" t="str">
        <f aca="false">'4. Scored Leads'!C201</f>
        <v>01557988774</v>
      </c>
      <c r="F193" s="52" t="str">
        <f aca="false">'4. Scored Leads'!D201</f>
        <v>Badda</v>
      </c>
      <c r="G193" s="52" t="str">
        <f aca="false">'4. Scored Leads'!E201</f>
        <v>Uttara Greenview</v>
      </c>
      <c r="H193" s="54" t="n">
        <f aca="false">'4. Scored Leads'!G201</f>
        <v>8999999</v>
      </c>
      <c r="I193" s="58" t="n">
        <f aca="false">'4. Scored Leads'!X201</f>
        <v>70</v>
      </c>
      <c r="J193" s="52" t="str">
        <f aca="false">'4. Scored Leads'!Y201</f>
        <v>Warm</v>
      </c>
      <c r="K193" s="52" t="str">
        <f aca="false">IF(J193="Hot","≤ 5 min",IF(J193="Warm","≤ 24 hrs","≤ 72 hrs"))</f>
        <v>≤ 24 hrs</v>
      </c>
      <c r="L193" s="79" t="str">
        <f aca="false">IF(J193="Hot","Open w/ site-visit slot offer · highlight scarcity · close for visit date",IF(J193="Warm","Share floor plan + EMI calc · qualify timeline · book callback","Polite single attempt · log objection · move to retargeting"))</f>
        <v>Share floor plan + EMI calc · qualify timeline · book callback</v>
      </c>
    </row>
    <row r="194" customFormat="false" ht="15" hidden="false" customHeight="true" outlineLevel="0" collapsed="false">
      <c r="B194" s="49" t="n">
        <v>189</v>
      </c>
      <c r="C194" s="49" t="str">
        <f aca="false">'4. Scored Leads'!A286</f>
        <v>L0285</v>
      </c>
      <c r="D194" s="49" t="str">
        <f aca="false">'4. Scored Leads'!B286</f>
        <v>Rumman Hasan</v>
      </c>
      <c r="E194" s="49" t="str">
        <f aca="false">'4. Scored Leads'!C286</f>
        <v>01860340848</v>
      </c>
      <c r="F194" s="49" t="str">
        <f aca="false">'4. Scored Leads'!D286</f>
        <v>Outside Dhaka</v>
      </c>
      <c r="G194" s="49" t="str">
        <f aca="false">'4. Scored Leads'!E286</f>
        <v>Aftab Garden Residence</v>
      </c>
      <c r="H194" s="51" t="n">
        <f aca="false">'4. Scored Leads'!G286</f>
        <v>13750000</v>
      </c>
      <c r="I194" s="56" t="n">
        <f aca="false">'4. Scored Leads'!X286</f>
        <v>70</v>
      </c>
      <c r="J194" s="49" t="str">
        <f aca="false">'4. Scored Leads'!Y286</f>
        <v>Warm</v>
      </c>
      <c r="K194" s="49" t="str">
        <f aca="false">IF(J194="Hot","≤ 5 min",IF(J194="Warm","≤ 24 hrs","≤ 72 hrs"))</f>
        <v>≤ 24 hrs</v>
      </c>
      <c r="L194" s="78" t="str">
        <f aca="false">IF(J194="Hot","Open w/ site-visit slot offer · highlight scarcity · close for visit date",IF(J194="Warm","Share floor plan + EMI calc · qualify timeline · book callback","Polite single attempt · log objection · move to retargeting"))</f>
        <v>Share floor plan + EMI calc · qualify timeline · book callback</v>
      </c>
    </row>
    <row r="195" customFormat="false" ht="15" hidden="false" customHeight="true" outlineLevel="0" collapsed="false">
      <c r="B195" s="52" t="n">
        <v>190</v>
      </c>
      <c r="C195" s="52" t="str">
        <f aca="false">'4. Scored Leads'!A324</f>
        <v>L0323</v>
      </c>
      <c r="D195" s="52" t="str">
        <f aca="false">'4. Scored Leads'!B324</f>
        <v>Tanzila Chowdhury</v>
      </c>
      <c r="E195" s="52" t="str">
        <f aca="false">'4. Scored Leads'!C324</f>
        <v>01591966553</v>
      </c>
      <c r="F195" s="52" t="str">
        <f aca="false">'4. Scored Leads'!D324</f>
        <v>Aftab Nagar</v>
      </c>
      <c r="G195" s="52" t="str">
        <f aca="false">'4. Scored Leads'!E324</f>
        <v>Uttara Greenview</v>
      </c>
      <c r="H195" s="54" t="n">
        <f aca="false">'4. Scored Leads'!G324</f>
        <v>4499999</v>
      </c>
      <c r="I195" s="58" t="n">
        <f aca="false">'4. Scored Leads'!X324</f>
        <v>70</v>
      </c>
      <c r="J195" s="52" t="str">
        <f aca="false">'4. Scored Leads'!Y324</f>
        <v>Warm</v>
      </c>
      <c r="K195" s="52" t="str">
        <f aca="false">IF(J195="Hot","≤ 5 min",IF(J195="Warm","≤ 24 hrs","≤ 72 hrs"))</f>
        <v>≤ 24 hrs</v>
      </c>
      <c r="L195" s="79" t="str">
        <f aca="false">IF(J195="Hot","Open w/ site-visit slot offer · highlight scarcity · close for visit date",IF(J195="Warm","Share floor plan + EMI calc · qualify timeline · book callback","Polite single attempt · log objection · move to retargeting"))</f>
        <v>Share floor plan + EMI calc · qualify timeline · book callback</v>
      </c>
    </row>
    <row r="196" customFormat="false" ht="15" hidden="false" customHeight="true" outlineLevel="0" collapsed="false">
      <c r="B196" s="49" t="n">
        <v>191</v>
      </c>
      <c r="C196" s="49" t="str">
        <f aca="false">'4. Scored Leads'!A365</f>
        <v>L0364</v>
      </c>
      <c r="D196" s="49" t="str">
        <f aca="false">'4. Scored Leads'!B365</f>
        <v>Asif Mollah</v>
      </c>
      <c r="E196" s="49" t="str">
        <f aca="false">'4. Scored Leads'!C365</f>
        <v>01869789307</v>
      </c>
      <c r="F196" s="49" t="str">
        <f aca="false">'4. Scored Leads'!D365</f>
        <v>Mohammadpur</v>
      </c>
      <c r="G196" s="49" t="str">
        <f aca="false">'4. Scored Leads'!E365</f>
        <v>Mirpur DOHS Premier</v>
      </c>
      <c r="H196" s="51" t="n">
        <f aca="false">'4. Scored Leads'!G365</f>
        <v>11249999</v>
      </c>
      <c r="I196" s="56" t="n">
        <f aca="false">'4. Scored Leads'!X365</f>
        <v>70</v>
      </c>
      <c r="J196" s="49" t="str">
        <f aca="false">'4. Scored Leads'!Y365</f>
        <v>Warm</v>
      </c>
      <c r="K196" s="49" t="str">
        <f aca="false">IF(J196="Hot","≤ 5 min",IF(J196="Warm","≤ 24 hrs","≤ 72 hrs"))</f>
        <v>≤ 24 hrs</v>
      </c>
      <c r="L196" s="78" t="str">
        <f aca="false">IF(J196="Hot","Open w/ site-visit slot offer · highlight scarcity · close for visit date",IF(J196="Warm","Share floor plan + EMI calc · qualify timeline · book callback","Polite single attempt · log objection · move to retargeting"))</f>
        <v>Share floor plan + EMI calc · qualify timeline · book callback</v>
      </c>
    </row>
    <row r="197" customFormat="false" ht="15" hidden="false" customHeight="true" outlineLevel="0" collapsed="false">
      <c r="B197" s="52" t="n">
        <v>192</v>
      </c>
      <c r="C197" s="52" t="str">
        <f aca="false">'4. Scored Leads'!A385</f>
        <v>L0384</v>
      </c>
      <c r="D197" s="52" t="str">
        <f aca="false">'4. Scored Leads'!B385</f>
        <v>Mizan Talukder</v>
      </c>
      <c r="E197" s="52" t="str">
        <f aca="false">'4. Scored Leads'!C385</f>
        <v>01570299295</v>
      </c>
      <c r="F197" s="52" t="str">
        <f aca="false">'4. Scored Leads'!D385</f>
        <v>Bashundhara R/A</v>
      </c>
      <c r="G197" s="52" t="str">
        <f aca="false">'4. Scored Leads'!E385</f>
        <v>Mirpur DOHS Premier</v>
      </c>
      <c r="H197" s="54" t="n">
        <f aca="false">'4. Scored Leads'!G385</f>
        <v>13750000</v>
      </c>
      <c r="I197" s="58" t="n">
        <f aca="false">'4. Scored Leads'!X385</f>
        <v>70</v>
      </c>
      <c r="J197" s="52" t="str">
        <f aca="false">'4. Scored Leads'!Y385</f>
        <v>Warm</v>
      </c>
      <c r="K197" s="52" t="str">
        <f aca="false">IF(J197="Hot","≤ 5 min",IF(J197="Warm","≤ 24 hrs","≤ 72 hrs"))</f>
        <v>≤ 24 hrs</v>
      </c>
      <c r="L197" s="79" t="str">
        <f aca="false">IF(J197="Hot","Open w/ site-visit slot offer · highlight scarcity · close for visit date",IF(J197="Warm","Share floor plan + EMI calc · qualify timeline · book callback","Polite single attempt · log objection · move to retargeting"))</f>
        <v>Share floor plan + EMI calc · qualify timeline · book callback</v>
      </c>
    </row>
    <row r="198" customFormat="false" ht="15" hidden="false" customHeight="true" outlineLevel="0" collapsed="false">
      <c r="B198" s="49" t="n">
        <v>193</v>
      </c>
      <c r="C198" s="49" t="str">
        <f aca="false">'4. Scored Leads'!A442</f>
        <v>L0441</v>
      </c>
      <c r="D198" s="49" t="str">
        <f aca="false">'4. Scored Leads'!B442</f>
        <v>Mahbub Sarkar</v>
      </c>
      <c r="E198" s="49" t="str">
        <f aca="false">'4. Scored Leads'!C442</f>
        <v>01574859532</v>
      </c>
      <c r="F198" s="49" t="str">
        <f aca="false">'4. Scored Leads'!D442</f>
        <v>Banasree</v>
      </c>
      <c r="G198" s="49" t="str">
        <f aca="false">'4. Scored Leads'!E442</f>
        <v>Skyline Heights – Bashundhara</v>
      </c>
      <c r="H198" s="51" t="n">
        <f aca="false">'4. Scored Leads'!G442</f>
        <v>8999999</v>
      </c>
      <c r="I198" s="56" t="n">
        <f aca="false">'4. Scored Leads'!X442</f>
        <v>70</v>
      </c>
      <c r="J198" s="49" t="str">
        <f aca="false">'4. Scored Leads'!Y442</f>
        <v>Warm</v>
      </c>
      <c r="K198" s="49" t="str">
        <f aca="false">IF(J198="Hot","≤ 5 min",IF(J198="Warm","≤ 24 hrs","≤ 72 hrs"))</f>
        <v>≤ 24 hrs</v>
      </c>
      <c r="L198" s="78" t="str">
        <f aca="false">IF(J198="Hot","Open w/ site-visit slot offer · highlight scarcity · close for visit date",IF(J198="Warm","Share floor plan + EMI calc · qualify timeline · book callback","Polite single attempt · log objection · move to retargeting"))</f>
        <v>Share floor plan + EMI calc · qualify timeline · book callback</v>
      </c>
    </row>
    <row r="199" customFormat="false" ht="15" hidden="false" customHeight="true" outlineLevel="0" collapsed="false">
      <c r="B199" s="52" t="n">
        <v>194</v>
      </c>
      <c r="C199" s="52" t="str">
        <f aca="false">'4. Scored Leads'!A448</f>
        <v>L0447</v>
      </c>
      <c r="D199" s="52" t="str">
        <f aca="false">'4. Scored Leads'!B448</f>
        <v>Nayeem Mondol</v>
      </c>
      <c r="E199" s="52" t="str">
        <f aca="false">'4. Scored Leads'!C448</f>
        <v>01398632106</v>
      </c>
      <c r="F199" s="52" t="str">
        <f aca="false">'4. Scored Leads'!D448</f>
        <v>Badda</v>
      </c>
      <c r="G199" s="52" t="str">
        <f aca="false">'4. Scored Leads'!E448</f>
        <v>Aftab Garden Residence</v>
      </c>
      <c r="H199" s="54" t="n">
        <f aca="false">'4. Scored Leads'!G448</f>
        <v>6999999</v>
      </c>
      <c r="I199" s="58" t="n">
        <f aca="false">'4. Scored Leads'!X448</f>
        <v>70</v>
      </c>
      <c r="J199" s="52" t="str">
        <f aca="false">'4. Scored Leads'!Y448</f>
        <v>Warm</v>
      </c>
      <c r="K199" s="52" t="str">
        <f aca="false">IF(J199="Hot","≤ 5 min",IF(J199="Warm","≤ 24 hrs","≤ 72 hrs"))</f>
        <v>≤ 24 hrs</v>
      </c>
      <c r="L199" s="79" t="str">
        <f aca="false">IF(J199="Hot","Open w/ site-visit slot offer · highlight scarcity · close for visit date",IF(J199="Warm","Share floor plan + EMI calc · qualify timeline · book callback","Polite single attempt · log objection · move to retargeting"))</f>
        <v>Share floor plan + EMI calc · qualify timeline · book callback</v>
      </c>
    </row>
    <row r="200" customFormat="false" ht="15" hidden="false" customHeight="true" outlineLevel="0" collapsed="false">
      <c r="B200" s="49" t="n">
        <v>195</v>
      </c>
      <c r="C200" s="49" t="str">
        <f aca="false">'4. Scored Leads'!A470</f>
        <v>L0469</v>
      </c>
      <c r="D200" s="49" t="str">
        <f aca="false">'4. Scored Leads'!B470</f>
        <v>Tarek Chowdhury</v>
      </c>
      <c r="E200" s="49" t="str">
        <f aca="false">'4. Scored Leads'!C470</f>
        <v>01805248088</v>
      </c>
      <c r="F200" s="49" t="str">
        <f aca="false">'4. Scored Leads'!D470</f>
        <v>Aftab Nagar</v>
      </c>
      <c r="G200" s="49" t="str">
        <f aca="false">'4. Scored Leads'!E470</f>
        <v>Mirpur DOHS Premier</v>
      </c>
      <c r="H200" s="51" t="n">
        <f aca="false">'4. Scored Leads'!G470</f>
        <v>8999999</v>
      </c>
      <c r="I200" s="56" t="n">
        <f aca="false">'4. Scored Leads'!X470</f>
        <v>70</v>
      </c>
      <c r="J200" s="49" t="str">
        <f aca="false">'4. Scored Leads'!Y470</f>
        <v>Warm</v>
      </c>
      <c r="K200" s="49" t="str">
        <f aca="false">IF(J200="Hot","≤ 5 min",IF(J200="Warm","≤ 24 hrs","≤ 72 hrs"))</f>
        <v>≤ 24 hrs</v>
      </c>
      <c r="L200" s="78" t="str">
        <f aca="false">IF(J200="Hot","Open w/ site-visit slot offer · highlight scarcity · close for visit date",IF(J200="Warm","Share floor plan + EMI calc · qualify timeline · book callback","Polite single attempt · log objection · move to retargeting"))</f>
        <v>Share floor plan + EMI calc · qualify timeline · book callback</v>
      </c>
    </row>
    <row r="201" customFormat="false" ht="15" hidden="false" customHeight="true" outlineLevel="0" collapsed="false">
      <c r="B201" s="52" t="n">
        <v>196</v>
      </c>
      <c r="C201" s="52" t="str">
        <f aca="false">'4. Scored Leads'!A486</f>
        <v>L0485</v>
      </c>
      <c r="D201" s="52" t="str">
        <f aca="false">'4. Scored Leads'!B486</f>
        <v>Rumman Sheikh</v>
      </c>
      <c r="E201" s="52" t="str">
        <f aca="false">'4. Scored Leads'!C486</f>
        <v>01888375056</v>
      </c>
      <c r="F201" s="52" t="str">
        <f aca="false">'4. Scored Leads'!D486</f>
        <v>Uttara</v>
      </c>
      <c r="G201" s="52" t="str">
        <f aca="false">'4. Scored Leads'!E486</f>
        <v>Uttara Greenview</v>
      </c>
      <c r="H201" s="54" t="n">
        <f aca="false">'4. Scored Leads'!G486</f>
        <v>6999999</v>
      </c>
      <c r="I201" s="58" t="n">
        <f aca="false">'4. Scored Leads'!X486</f>
        <v>70</v>
      </c>
      <c r="J201" s="52" t="str">
        <f aca="false">'4. Scored Leads'!Y486</f>
        <v>Warm</v>
      </c>
      <c r="K201" s="52" t="str">
        <f aca="false">IF(J201="Hot","≤ 5 min",IF(J201="Warm","≤ 24 hrs","≤ 72 hrs"))</f>
        <v>≤ 24 hrs</v>
      </c>
      <c r="L201" s="79" t="str">
        <f aca="false">IF(J201="Hot","Open w/ site-visit slot offer · highlight scarcity · close for visit date",IF(J201="Warm","Share floor plan + EMI calc · qualify timeline · book callback","Polite single attempt · log objection · move to retargeting"))</f>
        <v>Share floor plan + EMI calc · qualify timeline · book callback</v>
      </c>
    </row>
    <row r="202" customFormat="false" ht="15" hidden="false" customHeight="true" outlineLevel="0" collapsed="false">
      <c r="B202" s="49" t="n">
        <v>197</v>
      </c>
      <c r="C202" s="49" t="str">
        <f aca="false">'4. Scored Leads'!A495</f>
        <v>L0494</v>
      </c>
      <c r="D202" s="49" t="str">
        <f aca="false">'4. Scored Leads'!B495</f>
        <v>Tausif Khan</v>
      </c>
      <c r="E202" s="49" t="str">
        <f aca="false">'4. Scored Leads'!C495</f>
        <v>01773214644</v>
      </c>
      <c r="F202" s="49" t="str">
        <f aca="false">'4. Scored Leads'!D495</f>
        <v>Aftab Nagar</v>
      </c>
      <c r="G202" s="49" t="str">
        <f aca="false">'4. Scored Leads'!E495</f>
        <v>Banasree Bay</v>
      </c>
      <c r="H202" s="51" t="n">
        <f aca="false">'4. Scored Leads'!G495</f>
        <v>6999999</v>
      </c>
      <c r="I202" s="56" t="n">
        <f aca="false">'4. Scored Leads'!X495</f>
        <v>70</v>
      </c>
      <c r="J202" s="49" t="str">
        <f aca="false">'4. Scored Leads'!Y495</f>
        <v>Warm</v>
      </c>
      <c r="K202" s="49" t="str">
        <f aca="false">IF(J202="Hot","≤ 5 min",IF(J202="Warm","≤ 24 hrs","≤ 72 hrs"))</f>
        <v>≤ 24 hrs</v>
      </c>
      <c r="L202" s="78" t="str">
        <f aca="false">IF(J202="Hot","Open w/ site-visit slot offer · highlight scarcity · close for visit date",IF(J202="Warm","Share floor plan + EMI calc · qualify timeline · book callback","Polite single attempt · log objection · move to retargeting"))</f>
        <v>Share floor plan + EMI calc · qualify timeline · book callback</v>
      </c>
    </row>
    <row r="203" customFormat="false" ht="15" hidden="false" customHeight="true" outlineLevel="0" collapsed="false">
      <c r="B203" s="52" t="n">
        <v>198</v>
      </c>
      <c r="C203" s="52" t="str">
        <f aca="false">'4. Scored Leads'!A497</f>
        <v>L0496</v>
      </c>
      <c r="D203" s="52" t="str">
        <f aca="false">'4. Scored Leads'!B497</f>
        <v>Imran Mahmud</v>
      </c>
      <c r="E203" s="52" t="str">
        <f aca="false">'4. Scored Leads'!C497</f>
        <v>01807365118</v>
      </c>
      <c r="F203" s="52" t="str">
        <f aca="false">'4. Scored Leads'!D497</f>
        <v>Bashundhara R/A</v>
      </c>
      <c r="G203" s="52" t="str">
        <f aca="false">'4. Scored Leads'!E497</f>
        <v>Skyline Heights – Bashundhara</v>
      </c>
      <c r="H203" s="54" t="n">
        <f aca="false">'4. Scored Leads'!G497</f>
        <v>8999999</v>
      </c>
      <c r="I203" s="58" t="n">
        <f aca="false">'4. Scored Leads'!X497</f>
        <v>70</v>
      </c>
      <c r="J203" s="52" t="str">
        <f aca="false">'4. Scored Leads'!Y497</f>
        <v>Warm</v>
      </c>
      <c r="K203" s="52" t="str">
        <f aca="false">IF(J203="Hot","≤ 5 min",IF(J203="Warm","≤ 24 hrs","≤ 72 hrs"))</f>
        <v>≤ 24 hrs</v>
      </c>
      <c r="L203" s="79" t="str">
        <f aca="false">IF(J203="Hot","Open w/ site-visit slot offer · highlight scarcity · close for visit date",IF(J203="Warm","Share floor plan + EMI calc · qualify timeline · book callback","Polite single attempt · log objection · move to retargeting"))</f>
        <v>Share floor plan + EMI calc · qualify timeline · book callback</v>
      </c>
    </row>
    <row r="204" customFormat="false" ht="15" hidden="false" customHeight="true" outlineLevel="0" collapsed="false">
      <c r="B204" s="49" t="n">
        <v>199</v>
      </c>
      <c r="C204" s="49" t="str">
        <f aca="false">'4. Scored Leads'!A498</f>
        <v>L0497</v>
      </c>
      <c r="D204" s="49" t="str">
        <f aca="false">'4. Scored Leads'!B498</f>
        <v>Towhid Mollah</v>
      </c>
      <c r="E204" s="49" t="str">
        <f aca="false">'4. Scored Leads'!C498</f>
        <v>01892013546</v>
      </c>
      <c r="F204" s="49" t="str">
        <f aca="false">'4. Scored Leads'!D498</f>
        <v>Outside Dhaka</v>
      </c>
      <c r="G204" s="49" t="str">
        <f aca="false">'4. Scored Leads'!E498</f>
        <v>Uttara Greenview</v>
      </c>
      <c r="H204" s="51" t="n">
        <f aca="false">'4. Scored Leads'!G498</f>
        <v>11249999</v>
      </c>
      <c r="I204" s="56" t="n">
        <f aca="false">'4. Scored Leads'!X498</f>
        <v>70</v>
      </c>
      <c r="J204" s="49" t="str">
        <f aca="false">'4. Scored Leads'!Y498</f>
        <v>Warm</v>
      </c>
      <c r="K204" s="49" t="str">
        <f aca="false">IF(J204="Hot","≤ 5 min",IF(J204="Warm","≤ 24 hrs","≤ 72 hrs"))</f>
        <v>≤ 24 hrs</v>
      </c>
      <c r="L204" s="78" t="str">
        <f aca="false">IF(J204="Hot","Open w/ site-visit slot offer · highlight scarcity · close for visit date",IF(J204="Warm","Share floor plan + EMI calc · qualify timeline · book callback","Polite single attempt · log objection · move to retargeting"))</f>
        <v>Share floor plan + EMI calc · qualify timeline · book callback</v>
      </c>
    </row>
    <row r="205" customFormat="false" ht="15" hidden="false" customHeight="true" outlineLevel="0" collapsed="false">
      <c r="B205" s="52" t="n">
        <v>200</v>
      </c>
      <c r="C205" s="52" t="str">
        <f aca="false">'4. Scored Leads'!A4</f>
        <v>L0003</v>
      </c>
      <c r="D205" s="52" t="str">
        <f aca="false">'4. Scored Leads'!B4</f>
        <v>Rifat Siddique</v>
      </c>
      <c r="E205" s="52" t="str">
        <f aca="false">'4. Scored Leads'!C4</f>
        <v>01324238849</v>
      </c>
      <c r="F205" s="52" t="str">
        <f aca="false">'4. Scored Leads'!D4</f>
        <v>Aftab Nagar</v>
      </c>
      <c r="G205" s="52" t="str">
        <f aca="false">'4. Scored Leads'!E4</f>
        <v>Uttara Greenview</v>
      </c>
      <c r="H205" s="54" t="n">
        <f aca="false">'4. Scored Leads'!G4</f>
        <v>20000000</v>
      </c>
      <c r="I205" s="58" t="n">
        <f aca="false">'4. Scored Leads'!X4</f>
        <v>69</v>
      </c>
      <c r="J205" s="52" t="str">
        <f aca="false">'4. Scored Leads'!Y4</f>
        <v>Warm</v>
      </c>
      <c r="K205" s="52" t="str">
        <f aca="false">IF(J205="Hot","≤ 5 min",IF(J205="Warm","≤ 24 hrs","≤ 72 hrs"))</f>
        <v>≤ 24 hrs</v>
      </c>
      <c r="L205" s="79" t="str">
        <f aca="false">IF(J205="Hot","Open w/ site-visit slot offer · highlight scarcity · close for visit date",IF(J205="Warm","Share floor plan + EMI calc · qualify timeline · book callback","Polite single attempt · log objection · move to retargeting"))</f>
        <v>Share floor plan + EMI calc · qualify timeline · book callback</v>
      </c>
    </row>
    <row r="206" customFormat="false" ht="15" hidden="false" customHeight="true" outlineLevel="0" collapsed="false">
      <c r="B206" s="49" t="n">
        <v>201</v>
      </c>
      <c r="C206" s="49" t="str">
        <f aca="false">'4. Scored Leads'!A5</f>
        <v>L0004</v>
      </c>
      <c r="D206" s="49" t="str">
        <f aca="false">'4. Scored Leads'!B5</f>
        <v>Faisal Mondol</v>
      </c>
      <c r="E206" s="49" t="str">
        <f aca="false">'4. Scored Leads'!C5</f>
        <v>01551462704</v>
      </c>
      <c r="F206" s="49" t="str">
        <f aca="false">'4. Scored Leads'!D5</f>
        <v>Uttara</v>
      </c>
      <c r="G206" s="49" t="str">
        <f aca="false">'4. Scored Leads'!E5</f>
        <v>Generic / Not Sure</v>
      </c>
      <c r="H206" s="51" t="n">
        <f aca="false">'4. Scored Leads'!G5</f>
        <v>11249999</v>
      </c>
      <c r="I206" s="56" t="n">
        <f aca="false">'4. Scored Leads'!X5</f>
        <v>69</v>
      </c>
      <c r="J206" s="49" t="str">
        <f aca="false">'4. Scored Leads'!Y5</f>
        <v>Warm</v>
      </c>
      <c r="K206" s="49" t="str">
        <f aca="false">IF(J206="Hot","≤ 5 min",IF(J206="Warm","≤ 24 hrs","≤ 72 hrs"))</f>
        <v>≤ 24 hrs</v>
      </c>
      <c r="L206" s="78" t="str">
        <f aca="false">IF(J206="Hot","Open w/ site-visit slot offer · highlight scarcity · close for visit date",IF(J206="Warm","Share floor plan + EMI calc · qualify timeline · book callback","Polite single attempt · log objection · move to retargeting"))</f>
        <v>Share floor plan + EMI calc · qualify timeline · book callback</v>
      </c>
    </row>
    <row r="207" customFormat="false" ht="15" hidden="false" customHeight="true" outlineLevel="0" collapsed="false">
      <c r="B207" s="52" t="n">
        <v>202</v>
      </c>
      <c r="C207" s="52" t="str">
        <f aca="false">'4. Scored Leads'!A37</f>
        <v>L0036</v>
      </c>
      <c r="D207" s="52" t="str">
        <f aca="false">'4. Scored Leads'!B37</f>
        <v>Imran Islam</v>
      </c>
      <c r="E207" s="52" t="str">
        <f aca="false">'4. Scored Leads'!C37</f>
        <v>01317711592</v>
      </c>
      <c r="F207" s="52" t="str">
        <f aca="false">'4. Scored Leads'!D37</f>
        <v>Dhanmondi</v>
      </c>
      <c r="G207" s="52" t="str">
        <f aca="false">'4. Scored Leads'!E37</f>
        <v>Banasree Bay</v>
      </c>
      <c r="H207" s="54" t="n">
        <f aca="false">'4. Scored Leads'!G37</f>
        <v>8999999</v>
      </c>
      <c r="I207" s="58" t="n">
        <f aca="false">'4. Scored Leads'!X37</f>
        <v>69</v>
      </c>
      <c r="J207" s="52" t="str">
        <f aca="false">'4. Scored Leads'!Y37</f>
        <v>Warm</v>
      </c>
      <c r="K207" s="52" t="str">
        <f aca="false">IF(J207="Hot","≤ 5 min",IF(J207="Warm","≤ 24 hrs","≤ 72 hrs"))</f>
        <v>≤ 24 hrs</v>
      </c>
      <c r="L207" s="79" t="str">
        <f aca="false">IF(J207="Hot","Open w/ site-visit slot offer · highlight scarcity · close for visit date",IF(J207="Warm","Share floor plan + EMI calc · qualify timeline · book callback","Polite single attempt · log objection · move to retargeting"))</f>
        <v>Share floor plan + EMI calc · qualify timeline · book callback</v>
      </c>
    </row>
    <row r="208" customFormat="false" ht="15" hidden="false" customHeight="true" outlineLevel="0" collapsed="false">
      <c r="B208" s="49" t="n">
        <v>203</v>
      </c>
      <c r="C208" s="49" t="str">
        <f aca="false">'4. Scored Leads'!A53</f>
        <v>L0052</v>
      </c>
      <c r="D208" s="49" t="str">
        <f aca="false">'4. Scored Leads'!B53</f>
        <v>Nayeem Mollah</v>
      </c>
      <c r="E208" s="49" t="str">
        <f aca="false">'4. Scored Leads'!C53</f>
        <v>01647394731</v>
      </c>
      <c r="F208" s="49" t="str">
        <f aca="false">'4. Scored Leads'!D53</f>
        <v>Mirpur DOHS</v>
      </c>
      <c r="G208" s="49" t="str">
        <f aca="false">'4. Scored Leads'!E53</f>
        <v>Uttara Greenview</v>
      </c>
      <c r="H208" s="51" t="n">
        <f aca="false">'4. Scored Leads'!G53</f>
        <v>8999999</v>
      </c>
      <c r="I208" s="56" t="n">
        <f aca="false">'4. Scored Leads'!X53</f>
        <v>69</v>
      </c>
      <c r="J208" s="49" t="str">
        <f aca="false">'4. Scored Leads'!Y53</f>
        <v>Warm</v>
      </c>
      <c r="K208" s="49" t="str">
        <f aca="false">IF(J208="Hot","≤ 5 min",IF(J208="Warm","≤ 24 hrs","≤ 72 hrs"))</f>
        <v>≤ 24 hrs</v>
      </c>
      <c r="L208" s="78" t="str">
        <f aca="false">IF(J208="Hot","Open w/ site-visit slot offer · highlight scarcity · close for visit date",IF(J208="Warm","Share floor plan + EMI calc · qualify timeline · book callback","Polite single attempt · log objection · move to retargeting"))</f>
        <v>Share floor plan + EMI calc · qualify timeline · book callback</v>
      </c>
    </row>
    <row r="209" customFormat="false" ht="15" hidden="false" customHeight="true" outlineLevel="0" collapsed="false">
      <c r="B209" s="52" t="n">
        <v>204</v>
      </c>
      <c r="C209" s="52" t="str">
        <f aca="false">'4. Scored Leads'!A56</f>
        <v>L0055</v>
      </c>
      <c r="D209" s="52" t="str">
        <f aca="false">'4. Scored Leads'!B56</f>
        <v>Nazmul Mahmud</v>
      </c>
      <c r="E209" s="52" t="str">
        <f aca="false">'4. Scored Leads'!C56</f>
        <v>01896907844</v>
      </c>
      <c r="F209" s="52" t="str">
        <f aca="false">'4. Scored Leads'!D56</f>
        <v>Bashundhara R/A</v>
      </c>
      <c r="G209" s="52" t="str">
        <f aca="false">'4. Scored Leads'!E56</f>
        <v>Uttara Greenview</v>
      </c>
      <c r="H209" s="54" t="n">
        <f aca="false">'4. Scored Leads'!G56</f>
        <v>6999999</v>
      </c>
      <c r="I209" s="58" t="n">
        <f aca="false">'4. Scored Leads'!X56</f>
        <v>69</v>
      </c>
      <c r="J209" s="52" t="str">
        <f aca="false">'4. Scored Leads'!Y56</f>
        <v>Warm</v>
      </c>
      <c r="K209" s="52" t="str">
        <f aca="false">IF(J209="Hot","≤ 5 min",IF(J209="Warm","≤ 24 hrs","≤ 72 hrs"))</f>
        <v>≤ 24 hrs</v>
      </c>
      <c r="L209" s="79" t="str">
        <f aca="false">IF(J209="Hot","Open w/ site-visit slot offer · highlight scarcity · close for visit date",IF(J209="Warm","Share floor plan + EMI calc · qualify timeline · book callback","Polite single attempt · log objection · move to retargeting"))</f>
        <v>Share floor plan + EMI calc · qualify timeline · book callback</v>
      </c>
    </row>
    <row r="210" customFormat="false" ht="15" hidden="false" customHeight="true" outlineLevel="0" collapsed="false">
      <c r="B210" s="49" t="n">
        <v>205</v>
      </c>
      <c r="C210" s="49" t="str">
        <f aca="false">'4. Scored Leads'!A75</f>
        <v>L0074</v>
      </c>
      <c r="D210" s="49" t="str">
        <f aca="false">'4. Scored Leads'!B75</f>
        <v>Polash Hossain</v>
      </c>
      <c r="E210" s="49" t="str">
        <f aca="false">'4. Scored Leads'!C75</f>
        <v>01901489025</v>
      </c>
      <c r="F210" s="49" t="str">
        <f aca="false">'4. Scored Leads'!D75</f>
        <v>Bashundhara R/A</v>
      </c>
      <c r="G210" s="49" t="str">
        <f aca="false">'4. Scored Leads'!E75</f>
        <v>Uttara Greenview</v>
      </c>
      <c r="H210" s="51" t="n">
        <f aca="false">'4. Scored Leads'!G75</f>
        <v>8999999</v>
      </c>
      <c r="I210" s="56" t="n">
        <f aca="false">'4. Scored Leads'!X75</f>
        <v>69</v>
      </c>
      <c r="J210" s="49" t="str">
        <f aca="false">'4. Scored Leads'!Y75</f>
        <v>Warm</v>
      </c>
      <c r="K210" s="49" t="str">
        <f aca="false">IF(J210="Hot","≤ 5 min",IF(J210="Warm","≤ 24 hrs","≤ 72 hrs"))</f>
        <v>≤ 24 hrs</v>
      </c>
      <c r="L210" s="78" t="str">
        <f aca="false">IF(J210="Hot","Open w/ site-visit slot offer · highlight scarcity · close for visit date",IF(J210="Warm","Share floor plan + EMI calc · qualify timeline · book callback","Polite single attempt · log objection · move to retargeting"))</f>
        <v>Share floor plan + EMI calc · qualify timeline · book callback</v>
      </c>
    </row>
    <row r="211" customFormat="false" ht="15" hidden="false" customHeight="true" outlineLevel="0" collapsed="false">
      <c r="B211" s="52" t="n">
        <v>206</v>
      </c>
      <c r="C211" s="52" t="str">
        <f aca="false">'4. Scored Leads'!A87</f>
        <v>L0086</v>
      </c>
      <c r="D211" s="52" t="str">
        <f aca="false">'4. Scored Leads'!B87</f>
        <v>Mizan Siddique</v>
      </c>
      <c r="E211" s="52" t="str">
        <f aca="false">'4. Scored Leads'!C87</f>
        <v>01351863637</v>
      </c>
      <c r="F211" s="52" t="str">
        <f aca="false">'4. Scored Leads'!D87</f>
        <v>Uttara</v>
      </c>
      <c r="G211" s="52" t="str">
        <f aca="false">'4. Scored Leads'!E87</f>
        <v>Aftab Garden Residence</v>
      </c>
      <c r="H211" s="54" t="n">
        <f aca="false">'4. Scored Leads'!G87</f>
        <v>8999999</v>
      </c>
      <c r="I211" s="58" t="n">
        <f aca="false">'4. Scored Leads'!X87</f>
        <v>69</v>
      </c>
      <c r="J211" s="52" t="str">
        <f aca="false">'4. Scored Leads'!Y87</f>
        <v>Warm</v>
      </c>
      <c r="K211" s="52" t="str">
        <f aca="false">IF(J211="Hot","≤ 5 min",IF(J211="Warm","≤ 24 hrs","≤ 72 hrs"))</f>
        <v>≤ 24 hrs</v>
      </c>
      <c r="L211" s="79" t="str">
        <f aca="false">IF(J211="Hot","Open w/ site-visit slot offer · highlight scarcity · close for visit date",IF(J211="Warm","Share floor plan + EMI calc · qualify timeline · book callback","Polite single attempt · log objection · move to retargeting"))</f>
        <v>Share floor plan + EMI calc · qualify timeline · book callback</v>
      </c>
    </row>
    <row r="212" customFormat="false" ht="15" hidden="false" customHeight="true" outlineLevel="0" collapsed="false">
      <c r="B212" s="49" t="n">
        <v>207</v>
      </c>
      <c r="C212" s="49" t="str">
        <f aca="false">'4. Scored Leads'!A91</f>
        <v>L0090</v>
      </c>
      <c r="D212" s="49" t="str">
        <f aca="false">'4. Scored Leads'!B91</f>
        <v>Sharmin Pramanik</v>
      </c>
      <c r="E212" s="49" t="str">
        <f aca="false">'4. Scored Leads'!C91</f>
        <v>01930068486</v>
      </c>
      <c r="F212" s="49" t="str">
        <f aca="false">'4. Scored Leads'!D91</f>
        <v>Mirpur DOHS</v>
      </c>
      <c r="G212" s="49" t="str">
        <f aca="false">'4. Scored Leads'!E91</f>
        <v>Uttara Greenview</v>
      </c>
      <c r="H212" s="51" t="n">
        <f aca="false">'4. Scored Leads'!G91</f>
        <v>6999999</v>
      </c>
      <c r="I212" s="56" t="n">
        <f aca="false">'4. Scored Leads'!X91</f>
        <v>69</v>
      </c>
      <c r="J212" s="49" t="str">
        <f aca="false">'4. Scored Leads'!Y91</f>
        <v>Warm</v>
      </c>
      <c r="K212" s="49" t="str">
        <f aca="false">IF(J212="Hot","≤ 5 min",IF(J212="Warm","≤ 24 hrs","≤ 72 hrs"))</f>
        <v>≤ 24 hrs</v>
      </c>
      <c r="L212" s="78" t="str">
        <f aca="false">IF(J212="Hot","Open w/ site-visit slot offer · highlight scarcity · close for visit date",IF(J212="Warm","Share floor plan + EMI calc · qualify timeline · book callback","Polite single attempt · log objection · move to retargeting"))</f>
        <v>Share floor plan + EMI calc · qualify timeline · book callback</v>
      </c>
    </row>
    <row r="213" customFormat="false" ht="15" hidden="false" customHeight="true" outlineLevel="0" collapsed="false">
      <c r="B213" s="52" t="n">
        <v>208</v>
      </c>
      <c r="C213" s="52" t="str">
        <f aca="false">'4. Scored Leads'!A95</f>
        <v>L0094</v>
      </c>
      <c r="D213" s="52" t="str">
        <f aca="false">'4. Scored Leads'!B95</f>
        <v>Nayeem Hasan</v>
      </c>
      <c r="E213" s="52" t="str">
        <f aca="false">'4. Scored Leads'!C95</f>
        <v>01906413836</v>
      </c>
      <c r="F213" s="52" t="str">
        <f aca="false">'4. Scored Leads'!D95</f>
        <v>Aftab Nagar</v>
      </c>
      <c r="G213" s="52" t="str">
        <f aca="false">'4. Scored Leads'!E95</f>
        <v>Banasree Bay</v>
      </c>
      <c r="H213" s="54" t="n">
        <f aca="false">'4. Scored Leads'!G95</f>
        <v>13750000</v>
      </c>
      <c r="I213" s="58" t="n">
        <f aca="false">'4. Scored Leads'!X95</f>
        <v>69</v>
      </c>
      <c r="J213" s="52" t="str">
        <f aca="false">'4. Scored Leads'!Y95</f>
        <v>Warm</v>
      </c>
      <c r="K213" s="52" t="str">
        <f aca="false">IF(J213="Hot","≤ 5 min",IF(J213="Warm","≤ 24 hrs","≤ 72 hrs"))</f>
        <v>≤ 24 hrs</v>
      </c>
      <c r="L213" s="79" t="str">
        <f aca="false">IF(J213="Hot","Open w/ site-visit slot offer · highlight scarcity · close for visit date",IF(J213="Warm","Share floor plan + EMI calc · qualify timeline · book callback","Polite single attempt · log objection · move to retargeting"))</f>
        <v>Share floor plan + EMI calc · qualify timeline · book callback</v>
      </c>
    </row>
    <row r="214" customFormat="false" ht="15" hidden="false" customHeight="true" outlineLevel="0" collapsed="false">
      <c r="B214" s="49" t="n">
        <v>209</v>
      </c>
      <c r="C214" s="49" t="str">
        <f aca="false">'4. Scored Leads'!A124</f>
        <v>L0123</v>
      </c>
      <c r="D214" s="49" t="str">
        <f aca="false">'4. Scored Leads'!B124</f>
        <v>Rashed Mondol</v>
      </c>
      <c r="E214" s="49" t="str">
        <f aca="false">'4. Scored Leads'!C124</f>
        <v>01826984858</v>
      </c>
      <c r="F214" s="49" t="str">
        <f aca="false">'4. Scored Leads'!D124</f>
        <v>Mohammadpur</v>
      </c>
      <c r="G214" s="49" t="str">
        <f aca="false">'4. Scored Leads'!E124</f>
        <v>Banasree Bay</v>
      </c>
      <c r="H214" s="51" t="n">
        <f aca="false">'4. Scored Leads'!G124</f>
        <v>20000000</v>
      </c>
      <c r="I214" s="56" t="n">
        <f aca="false">'4. Scored Leads'!X124</f>
        <v>69</v>
      </c>
      <c r="J214" s="49" t="str">
        <f aca="false">'4. Scored Leads'!Y124</f>
        <v>Warm</v>
      </c>
      <c r="K214" s="49" t="str">
        <f aca="false">IF(J214="Hot","≤ 5 min",IF(J214="Warm","≤ 24 hrs","≤ 72 hrs"))</f>
        <v>≤ 24 hrs</v>
      </c>
      <c r="L214" s="78" t="str">
        <f aca="false">IF(J214="Hot","Open w/ site-visit slot offer · highlight scarcity · close for visit date",IF(J214="Warm","Share floor plan + EMI calc · qualify timeline · book callback","Polite single attempt · log objection · move to retargeting"))</f>
        <v>Share floor plan + EMI calc · qualify timeline · book callback</v>
      </c>
    </row>
    <row r="215" customFormat="false" ht="15" hidden="false" customHeight="true" outlineLevel="0" collapsed="false">
      <c r="B215" s="52" t="n">
        <v>210</v>
      </c>
      <c r="C215" s="52" t="str">
        <f aca="false">'4. Scored Leads'!A135</f>
        <v>L0134</v>
      </c>
      <c r="D215" s="52" t="str">
        <f aca="false">'4. Scored Leads'!B135</f>
        <v>Mahmud Pramanik</v>
      </c>
      <c r="E215" s="52" t="str">
        <f aca="false">'4. Scored Leads'!C135</f>
        <v>01866591846</v>
      </c>
      <c r="F215" s="52" t="str">
        <f aca="false">'4. Scored Leads'!D135</f>
        <v>Aftab Nagar</v>
      </c>
      <c r="G215" s="52" t="str">
        <f aca="false">'4. Scored Leads'!E135</f>
        <v>Aftab Garden Residence</v>
      </c>
      <c r="H215" s="54" t="n">
        <f aca="false">'4. Scored Leads'!G135</f>
        <v>6999999</v>
      </c>
      <c r="I215" s="58" t="n">
        <f aca="false">'4. Scored Leads'!X135</f>
        <v>69</v>
      </c>
      <c r="J215" s="52" t="str">
        <f aca="false">'4. Scored Leads'!Y135</f>
        <v>Warm</v>
      </c>
      <c r="K215" s="52" t="str">
        <f aca="false">IF(J215="Hot","≤ 5 min",IF(J215="Warm","≤ 24 hrs","≤ 72 hrs"))</f>
        <v>≤ 24 hrs</v>
      </c>
      <c r="L215" s="79" t="str">
        <f aca="false">IF(J215="Hot","Open w/ site-visit slot offer · highlight scarcity · close for visit date",IF(J215="Warm","Share floor plan + EMI calc · qualify timeline · book callback","Polite single attempt · log objection · move to retargeting"))</f>
        <v>Share floor plan + EMI calc · qualify timeline · book callback</v>
      </c>
    </row>
    <row r="216" customFormat="false" ht="15" hidden="false" customHeight="true" outlineLevel="0" collapsed="false">
      <c r="B216" s="49" t="n">
        <v>211</v>
      </c>
      <c r="C216" s="49" t="str">
        <f aca="false">'4. Scored Leads'!A139</f>
        <v>L0138</v>
      </c>
      <c r="D216" s="49" t="str">
        <f aca="false">'4. Scored Leads'!B139</f>
        <v>Shariar Akond</v>
      </c>
      <c r="E216" s="49" t="str">
        <f aca="false">'4. Scored Leads'!C139</f>
        <v>01726944869</v>
      </c>
      <c r="F216" s="49" t="str">
        <f aca="false">'4. Scored Leads'!D139</f>
        <v>Bashundhara R/A</v>
      </c>
      <c r="G216" s="49" t="str">
        <f aca="false">'4. Scored Leads'!E139</f>
        <v>Mirpur DOHS Premier</v>
      </c>
      <c r="H216" s="51" t="n">
        <f aca="false">'4. Scored Leads'!G139</f>
        <v>6999999</v>
      </c>
      <c r="I216" s="56" t="n">
        <f aca="false">'4. Scored Leads'!X139</f>
        <v>69</v>
      </c>
      <c r="J216" s="49" t="str">
        <f aca="false">'4. Scored Leads'!Y139</f>
        <v>Warm</v>
      </c>
      <c r="K216" s="49" t="str">
        <f aca="false">IF(J216="Hot","≤ 5 min",IF(J216="Warm","≤ 24 hrs","≤ 72 hrs"))</f>
        <v>≤ 24 hrs</v>
      </c>
      <c r="L216" s="78" t="str">
        <f aca="false">IF(J216="Hot","Open w/ site-visit slot offer · highlight scarcity · close for visit date",IF(J216="Warm","Share floor plan + EMI calc · qualify timeline · book callback","Polite single attempt · log objection · move to retargeting"))</f>
        <v>Share floor plan + EMI calc · qualify timeline · book callback</v>
      </c>
    </row>
    <row r="217" customFormat="false" ht="15" hidden="false" customHeight="true" outlineLevel="0" collapsed="false">
      <c r="B217" s="52" t="n">
        <v>212</v>
      </c>
      <c r="C217" s="52" t="str">
        <f aca="false">'4. Scored Leads'!A181</f>
        <v>L0180</v>
      </c>
      <c r="D217" s="52" t="str">
        <f aca="false">'4. Scored Leads'!B181</f>
        <v>Faisal Akond</v>
      </c>
      <c r="E217" s="52" t="str">
        <f aca="false">'4. Scored Leads'!C181</f>
        <v>01790986240</v>
      </c>
      <c r="F217" s="52" t="str">
        <f aca="false">'4. Scored Leads'!D181</f>
        <v>Badda</v>
      </c>
      <c r="G217" s="52" t="str">
        <f aca="false">'4. Scored Leads'!E181</f>
        <v>Skyline Heights – Bashundhara</v>
      </c>
      <c r="H217" s="54" t="n">
        <f aca="false">'4. Scored Leads'!G181</f>
        <v>11249999</v>
      </c>
      <c r="I217" s="58" t="n">
        <f aca="false">'4. Scored Leads'!X181</f>
        <v>69</v>
      </c>
      <c r="J217" s="52" t="str">
        <f aca="false">'4. Scored Leads'!Y181</f>
        <v>Warm</v>
      </c>
      <c r="K217" s="52" t="str">
        <f aca="false">IF(J217="Hot","≤ 5 min",IF(J217="Warm","≤ 24 hrs","≤ 72 hrs"))</f>
        <v>≤ 24 hrs</v>
      </c>
      <c r="L217" s="79" t="str">
        <f aca="false">IF(J217="Hot","Open w/ site-visit slot offer · highlight scarcity · close for visit date",IF(J217="Warm","Share floor plan + EMI calc · qualify timeline · book callback","Polite single attempt · log objection · move to retargeting"))</f>
        <v>Share floor plan + EMI calc · qualify timeline · book callback</v>
      </c>
    </row>
    <row r="218" customFormat="false" ht="15" hidden="false" customHeight="true" outlineLevel="0" collapsed="false">
      <c r="B218" s="49" t="n">
        <v>213</v>
      </c>
      <c r="C218" s="49" t="str">
        <f aca="false">'4. Scored Leads'!A206</f>
        <v>L0205</v>
      </c>
      <c r="D218" s="49" t="str">
        <f aca="false">'4. Scored Leads'!B206</f>
        <v>Maliha Chowdhury</v>
      </c>
      <c r="E218" s="49" t="str">
        <f aca="false">'4. Scored Leads'!C206</f>
        <v>01330147195</v>
      </c>
      <c r="F218" s="49" t="str">
        <f aca="false">'4. Scored Leads'!D206</f>
        <v>Khilgaon</v>
      </c>
      <c r="G218" s="49" t="str">
        <f aca="false">'4. Scored Leads'!E206</f>
        <v>Mirpur DOHS Premier</v>
      </c>
      <c r="H218" s="51" t="n">
        <f aca="false">'4. Scored Leads'!G206</f>
        <v>6999999</v>
      </c>
      <c r="I218" s="56" t="n">
        <f aca="false">'4. Scored Leads'!X206</f>
        <v>69</v>
      </c>
      <c r="J218" s="49" t="str">
        <f aca="false">'4. Scored Leads'!Y206</f>
        <v>Warm</v>
      </c>
      <c r="K218" s="49" t="str">
        <f aca="false">IF(J218="Hot","≤ 5 min",IF(J218="Warm","≤ 24 hrs","≤ 72 hrs"))</f>
        <v>≤ 24 hrs</v>
      </c>
      <c r="L218" s="78" t="str">
        <f aca="false">IF(J218="Hot","Open w/ site-visit slot offer · highlight scarcity · close for visit date",IF(J218="Warm","Share floor plan + EMI calc · qualify timeline · book callback","Polite single attempt · log objection · move to retargeting"))</f>
        <v>Share floor plan + EMI calc · qualify timeline · book callback</v>
      </c>
    </row>
    <row r="219" customFormat="false" ht="15" hidden="false" customHeight="true" outlineLevel="0" collapsed="false">
      <c r="B219" s="52" t="n">
        <v>214</v>
      </c>
      <c r="C219" s="52" t="str">
        <f aca="false">'4. Scored Leads'!A210</f>
        <v>L0209</v>
      </c>
      <c r="D219" s="52" t="str">
        <f aca="false">'4. Scored Leads'!B210</f>
        <v>Rumman Khan</v>
      </c>
      <c r="E219" s="52" t="str">
        <f aca="false">'4. Scored Leads'!C210</f>
        <v>01608334280</v>
      </c>
      <c r="F219" s="52" t="str">
        <f aca="false">'4. Scored Leads'!D210</f>
        <v>Mohammadpur</v>
      </c>
      <c r="G219" s="52" t="str">
        <f aca="false">'4. Scored Leads'!E210</f>
        <v>Aftab Garden Residence</v>
      </c>
      <c r="H219" s="54" t="n">
        <f aca="false">'4. Scored Leads'!G210</f>
        <v>20000000</v>
      </c>
      <c r="I219" s="58" t="n">
        <f aca="false">'4. Scored Leads'!X210</f>
        <v>69</v>
      </c>
      <c r="J219" s="52" t="str">
        <f aca="false">'4. Scored Leads'!Y210</f>
        <v>Warm</v>
      </c>
      <c r="K219" s="52" t="str">
        <f aca="false">IF(J219="Hot","≤ 5 min",IF(J219="Warm","≤ 24 hrs","≤ 72 hrs"))</f>
        <v>≤ 24 hrs</v>
      </c>
      <c r="L219" s="79" t="str">
        <f aca="false">IF(J219="Hot","Open w/ site-visit slot offer · highlight scarcity · close for visit date",IF(J219="Warm","Share floor plan + EMI calc · qualify timeline · book callback","Polite single attempt · log objection · move to retargeting"))</f>
        <v>Share floor plan + EMI calc · qualify timeline · book callback</v>
      </c>
    </row>
    <row r="220" customFormat="false" ht="15" hidden="false" customHeight="true" outlineLevel="0" collapsed="false">
      <c r="B220" s="49" t="n">
        <v>215</v>
      </c>
      <c r="C220" s="49" t="str">
        <f aca="false">'4. Scored Leads'!A228</f>
        <v>L0227</v>
      </c>
      <c r="D220" s="49" t="str">
        <f aca="false">'4. Scored Leads'!B228</f>
        <v>Nayeem Sheikh</v>
      </c>
      <c r="E220" s="49" t="str">
        <f aca="false">'4. Scored Leads'!C228</f>
        <v>01737150416</v>
      </c>
      <c r="F220" s="49" t="str">
        <f aca="false">'4. Scored Leads'!D228</f>
        <v>Uttara</v>
      </c>
      <c r="G220" s="49" t="str">
        <f aca="false">'4. Scored Leads'!E228</f>
        <v>Generic / Not Sure</v>
      </c>
      <c r="H220" s="51" t="n">
        <f aca="false">'4. Scored Leads'!G228</f>
        <v>8999999</v>
      </c>
      <c r="I220" s="56" t="n">
        <f aca="false">'4. Scored Leads'!X228</f>
        <v>69</v>
      </c>
      <c r="J220" s="49" t="str">
        <f aca="false">'4. Scored Leads'!Y228</f>
        <v>Warm</v>
      </c>
      <c r="K220" s="49" t="str">
        <f aca="false">IF(J220="Hot","≤ 5 min",IF(J220="Warm","≤ 24 hrs","≤ 72 hrs"))</f>
        <v>≤ 24 hrs</v>
      </c>
      <c r="L220" s="78" t="str">
        <f aca="false">IF(J220="Hot","Open w/ site-visit slot offer · highlight scarcity · close for visit date",IF(J220="Warm","Share floor plan + EMI calc · qualify timeline · book callback","Polite single attempt · log objection · move to retargeting"))</f>
        <v>Share floor plan + EMI calc · qualify timeline · book callback</v>
      </c>
    </row>
    <row r="221" customFormat="false" ht="15" hidden="false" customHeight="true" outlineLevel="0" collapsed="false">
      <c r="B221" s="52" t="n">
        <v>216</v>
      </c>
      <c r="C221" s="52" t="str">
        <f aca="false">'4. Scored Leads'!A252</f>
        <v>L0251</v>
      </c>
      <c r="D221" s="52" t="str">
        <f aca="false">'4. Scored Leads'!B252</f>
        <v>Rumman Hossain</v>
      </c>
      <c r="E221" s="52" t="str">
        <f aca="false">'4. Scored Leads'!C252</f>
        <v>01510760954</v>
      </c>
      <c r="F221" s="52" t="str">
        <f aca="false">'4. Scored Leads'!D252</f>
        <v>Badda</v>
      </c>
      <c r="G221" s="52" t="str">
        <f aca="false">'4. Scored Leads'!E252</f>
        <v>Aftab Garden Residence</v>
      </c>
      <c r="H221" s="54" t="n">
        <f aca="false">'4. Scored Leads'!G252</f>
        <v>6999999</v>
      </c>
      <c r="I221" s="58" t="n">
        <f aca="false">'4. Scored Leads'!X252</f>
        <v>69</v>
      </c>
      <c r="J221" s="52" t="str">
        <f aca="false">'4. Scored Leads'!Y252</f>
        <v>Warm</v>
      </c>
      <c r="K221" s="52" t="str">
        <f aca="false">IF(J221="Hot","≤ 5 min",IF(J221="Warm","≤ 24 hrs","≤ 72 hrs"))</f>
        <v>≤ 24 hrs</v>
      </c>
      <c r="L221" s="79" t="str">
        <f aca="false">IF(J221="Hot","Open w/ site-visit slot offer · highlight scarcity · close for visit date",IF(J221="Warm","Share floor plan + EMI calc · qualify timeline · book callback","Polite single attempt · log objection · move to retargeting"))</f>
        <v>Share floor plan + EMI calc · qualify timeline · book callback</v>
      </c>
    </row>
    <row r="222" customFormat="false" ht="15" hidden="false" customHeight="true" outlineLevel="0" collapsed="false">
      <c r="B222" s="49" t="n">
        <v>217</v>
      </c>
      <c r="C222" s="49" t="str">
        <f aca="false">'4. Scored Leads'!A276</f>
        <v>L0275</v>
      </c>
      <c r="D222" s="49" t="str">
        <f aca="false">'4. Scored Leads'!B276</f>
        <v>Nayeem Chowdhury</v>
      </c>
      <c r="E222" s="49" t="str">
        <f aca="false">'4. Scored Leads'!C276</f>
        <v>01761415093</v>
      </c>
      <c r="F222" s="49" t="str">
        <f aca="false">'4. Scored Leads'!D276</f>
        <v>Dhanmondi</v>
      </c>
      <c r="G222" s="49" t="str">
        <f aca="false">'4. Scored Leads'!E276</f>
        <v>Aftab Garden Residence</v>
      </c>
      <c r="H222" s="51" t="n">
        <f aca="false">'4. Scored Leads'!G276</f>
        <v>6999999</v>
      </c>
      <c r="I222" s="56" t="n">
        <f aca="false">'4. Scored Leads'!X276</f>
        <v>69</v>
      </c>
      <c r="J222" s="49" t="str">
        <f aca="false">'4. Scored Leads'!Y276</f>
        <v>Warm</v>
      </c>
      <c r="K222" s="49" t="str">
        <f aca="false">IF(J222="Hot","≤ 5 min",IF(J222="Warm","≤ 24 hrs","≤ 72 hrs"))</f>
        <v>≤ 24 hrs</v>
      </c>
      <c r="L222" s="78" t="str">
        <f aca="false">IF(J222="Hot","Open w/ site-visit slot offer · highlight scarcity · close for visit date",IF(J222="Warm","Share floor plan + EMI calc · qualify timeline · book callback","Polite single attempt · log objection · move to retargeting"))</f>
        <v>Share floor plan + EMI calc · qualify timeline · book callback</v>
      </c>
    </row>
    <row r="223" customFormat="false" ht="15" hidden="false" customHeight="true" outlineLevel="0" collapsed="false">
      <c r="B223" s="52" t="n">
        <v>218</v>
      </c>
      <c r="C223" s="52" t="str">
        <f aca="false">'4. Scored Leads'!A362</f>
        <v>L0361</v>
      </c>
      <c r="D223" s="52" t="str">
        <f aca="false">'4. Scored Leads'!B362</f>
        <v>Mahbuba Pramanik</v>
      </c>
      <c r="E223" s="52" t="str">
        <f aca="false">'4. Scored Leads'!C362</f>
        <v>01958108358</v>
      </c>
      <c r="F223" s="52" t="str">
        <f aca="false">'4. Scored Leads'!D362</f>
        <v>Dhanmondi</v>
      </c>
      <c r="G223" s="52" t="str">
        <f aca="false">'4. Scored Leads'!E362</f>
        <v>Banasree Bay</v>
      </c>
      <c r="H223" s="54" t="n">
        <f aca="false">'4. Scored Leads'!G362</f>
        <v>6999999</v>
      </c>
      <c r="I223" s="58" t="n">
        <f aca="false">'4. Scored Leads'!X362</f>
        <v>69</v>
      </c>
      <c r="J223" s="52" t="str">
        <f aca="false">'4. Scored Leads'!Y362</f>
        <v>Warm</v>
      </c>
      <c r="K223" s="52" t="str">
        <f aca="false">IF(J223="Hot","≤ 5 min",IF(J223="Warm","≤ 24 hrs","≤ 72 hrs"))</f>
        <v>≤ 24 hrs</v>
      </c>
      <c r="L223" s="79" t="str">
        <f aca="false">IF(J223="Hot","Open w/ site-visit slot offer · highlight scarcity · close for visit date",IF(J223="Warm","Share floor plan + EMI calc · qualify timeline · book callback","Polite single attempt · log objection · move to retargeting"))</f>
        <v>Share floor plan + EMI calc · qualify timeline · book callback</v>
      </c>
    </row>
    <row r="224" customFormat="false" ht="15" hidden="false" customHeight="true" outlineLevel="0" collapsed="false">
      <c r="B224" s="49" t="n">
        <v>219</v>
      </c>
      <c r="C224" s="49" t="str">
        <f aca="false">'4. Scored Leads'!A384</f>
        <v>L0383</v>
      </c>
      <c r="D224" s="49" t="str">
        <f aca="false">'4. Scored Leads'!B384</f>
        <v>Fahim Hossain</v>
      </c>
      <c r="E224" s="49" t="str">
        <f aca="false">'4. Scored Leads'!C384</f>
        <v>01479695867</v>
      </c>
      <c r="F224" s="49" t="str">
        <f aca="false">'4. Scored Leads'!D384</f>
        <v>Uttara</v>
      </c>
      <c r="G224" s="49" t="str">
        <f aca="false">'4. Scored Leads'!E384</f>
        <v>Uttara Greenview</v>
      </c>
      <c r="H224" s="51" t="n">
        <f aca="false">'4. Scored Leads'!G384</f>
        <v>20000000</v>
      </c>
      <c r="I224" s="56" t="n">
        <f aca="false">'4. Scored Leads'!X384</f>
        <v>69</v>
      </c>
      <c r="J224" s="49" t="str">
        <f aca="false">'4. Scored Leads'!Y384</f>
        <v>Warm</v>
      </c>
      <c r="K224" s="49" t="str">
        <f aca="false">IF(J224="Hot","≤ 5 min",IF(J224="Warm","≤ 24 hrs","≤ 72 hrs"))</f>
        <v>≤ 24 hrs</v>
      </c>
      <c r="L224" s="78" t="str">
        <f aca="false">IF(J224="Hot","Open w/ site-visit slot offer · highlight scarcity · close for visit date",IF(J224="Warm","Share floor plan + EMI calc · qualify timeline · book callback","Polite single attempt · log objection · move to retargeting"))</f>
        <v>Share floor plan + EMI calc · qualify timeline · book callback</v>
      </c>
    </row>
    <row r="225" customFormat="false" ht="15" hidden="false" customHeight="true" outlineLevel="0" collapsed="false">
      <c r="B225" s="52" t="n">
        <v>220</v>
      </c>
      <c r="C225" s="52" t="str">
        <f aca="false">'4. Scored Leads'!A415</f>
        <v>L0414</v>
      </c>
      <c r="D225" s="52" t="str">
        <f aca="false">'4. Scored Leads'!B415</f>
        <v>Nazmul Karim</v>
      </c>
      <c r="E225" s="52" t="str">
        <f aca="false">'4. Scored Leads'!C415</f>
        <v>01448848826</v>
      </c>
      <c r="F225" s="52" t="str">
        <f aca="false">'4. Scored Leads'!D415</f>
        <v>Aftab Nagar</v>
      </c>
      <c r="G225" s="52" t="str">
        <f aca="false">'4. Scored Leads'!E415</f>
        <v>Generic / Not Sure</v>
      </c>
      <c r="H225" s="54" t="n">
        <f aca="false">'4. Scored Leads'!G415</f>
        <v>6999999</v>
      </c>
      <c r="I225" s="58" t="n">
        <f aca="false">'4. Scored Leads'!X415</f>
        <v>69</v>
      </c>
      <c r="J225" s="52" t="str">
        <f aca="false">'4. Scored Leads'!Y415</f>
        <v>Warm</v>
      </c>
      <c r="K225" s="52" t="str">
        <f aca="false">IF(J225="Hot","≤ 5 min",IF(J225="Warm","≤ 24 hrs","≤ 72 hrs"))</f>
        <v>≤ 24 hrs</v>
      </c>
      <c r="L225" s="79" t="str">
        <f aca="false">IF(J225="Hot","Open w/ site-visit slot offer · highlight scarcity · close for visit date",IF(J225="Warm","Share floor plan + EMI calc · qualify timeline · book callback","Polite single attempt · log objection · move to retargeting"))</f>
        <v>Share floor plan + EMI calc · qualify timeline · book callback</v>
      </c>
    </row>
    <row r="226" customFormat="false" ht="15" hidden="false" customHeight="true" outlineLevel="0" collapsed="false">
      <c r="B226" s="49" t="n">
        <v>221</v>
      </c>
      <c r="C226" s="49" t="str">
        <f aca="false">'4. Scored Leads'!A451</f>
        <v>L0450</v>
      </c>
      <c r="D226" s="49" t="str">
        <f aca="false">'4. Scored Leads'!B451</f>
        <v>Fahim Ahmed</v>
      </c>
      <c r="E226" s="49" t="str">
        <f aca="false">'4. Scored Leads'!C451</f>
        <v>01676209014</v>
      </c>
      <c r="F226" s="49" t="str">
        <f aca="false">'4. Scored Leads'!D451</f>
        <v>Badda</v>
      </c>
      <c r="G226" s="49" t="str">
        <f aca="false">'4. Scored Leads'!E451</f>
        <v>Skyline Heights – Bashundhara</v>
      </c>
      <c r="H226" s="51" t="n">
        <f aca="false">'4. Scored Leads'!G451</f>
        <v>20000000</v>
      </c>
      <c r="I226" s="56" t="n">
        <f aca="false">'4. Scored Leads'!X451</f>
        <v>69</v>
      </c>
      <c r="J226" s="49" t="str">
        <f aca="false">'4. Scored Leads'!Y451</f>
        <v>Warm</v>
      </c>
      <c r="K226" s="49" t="str">
        <f aca="false">IF(J226="Hot","≤ 5 min",IF(J226="Warm","≤ 24 hrs","≤ 72 hrs"))</f>
        <v>≤ 24 hrs</v>
      </c>
      <c r="L226" s="78" t="str">
        <f aca="false">IF(J226="Hot","Open w/ site-visit slot offer · highlight scarcity · close for visit date",IF(J226="Warm","Share floor plan + EMI calc · qualify timeline · book callback","Polite single attempt · log objection · move to retargeting"))</f>
        <v>Share floor plan + EMI calc · qualify timeline · book callback</v>
      </c>
    </row>
    <row r="227" customFormat="false" ht="15" hidden="false" customHeight="true" outlineLevel="0" collapsed="false">
      <c r="B227" s="52" t="n">
        <v>222</v>
      </c>
      <c r="C227" s="52" t="str">
        <f aca="false">'4. Scored Leads'!A476</f>
        <v>L0475</v>
      </c>
      <c r="D227" s="52" t="str">
        <f aca="false">'4. Scored Leads'!B476</f>
        <v>Mahbuba Akond</v>
      </c>
      <c r="E227" s="52" t="str">
        <f aca="false">'4. Scored Leads'!C476</f>
        <v>01360944128</v>
      </c>
      <c r="F227" s="52" t="str">
        <f aca="false">'4. Scored Leads'!D476</f>
        <v>Uttara</v>
      </c>
      <c r="G227" s="52" t="str">
        <f aca="false">'4. Scored Leads'!E476</f>
        <v>Banasree Bay</v>
      </c>
      <c r="H227" s="54" t="n">
        <f aca="false">'4. Scored Leads'!G476</f>
        <v>13750000</v>
      </c>
      <c r="I227" s="58" t="n">
        <f aca="false">'4. Scored Leads'!X476</f>
        <v>69</v>
      </c>
      <c r="J227" s="52" t="str">
        <f aca="false">'4. Scored Leads'!Y476</f>
        <v>Warm</v>
      </c>
      <c r="K227" s="52" t="str">
        <f aca="false">IF(J227="Hot","≤ 5 min",IF(J227="Warm","≤ 24 hrs","≤ 72 hrs"))</f>
        <v>≤ 24 hrs</v>
      </c>
      <c r="L227" s="79" t="str">
        <f aca="false">IF(J227="Hot","Open w/ site-visit slot offer · highlight scarcity · close for visit date",IF(J227="Warm","Share floor plan + EMI calc · qualify timeline · book callback","Polite single attempt · log objection · move to retargeting"))</f>
        <v>Share floor plan + EMI calc · qualify timeline · book callback</v>
      </c>
    </row>
    <row r="228" customFormat="false" ht="15" hidden="false" customHeight="true" outlineLevel="0" collapsed="false">
      <c r="B228" s="49" t="n">
        <v>223</v>
      </c>
      <c r="C228" s="49" t="str">
        <f aca="false">'4. Scored Leads'!A488</f>
        <v>L0487</v>
      </c>
      <c r="D228" s="49" t="str">
        <f aca="false">'4. Scored Leads'!B488</f>
        <v>Rumman Khan</v>
      </c>
      <c r="E228" s="49" t="str">
        <f aca="false">'4. Scored Leads'!C488</f>
        <v>01962456185</v>
      </c>
      <c r="F228" s="49" t="str">
        <f aca="false">'4. Scored Leads'!D488</f>
        <v>Uttara</v>
      </c>
      <c r="G228" s="49" t="str">
        <f aca="false">'4. Scored Leads'!E488</f>
        <v>Uttara Greenview</v>
      </c>
      <c r="H228" s="51" t="n">
        <f aca="false">'4. Scored Leads'!G488</f>
        <v>8999999</v>
      </c>
      <c r="I228" s="56" t="n">
        <f aca="false">'4. Scored Leads'!X488</f>
        <v>69</v>
      </c>
      <c r="J228" s="49" t="str">
        <f aca="false">'4. Scored Leads'!Y488</f>
        <v>Warm</v>
      </c>
      <c r="K228" s="49" t="str">
        <f aca="false">IF(J228="Hot","≤ 5 min",IF(J228="Warm","≤ 24 hrs","≤ 72 hrs"))</f>
        <v>≤ 24 hrs</v>
      </c>
      <c r="L228" s="78" t="str">
        <f aca="false">IF(J228="Hot","Open w/ site-visit slot offer · highlight scarcity · close for visit date",IF(J228="Warm","Share floor plan + EMI calc · qualify timeline · book callback","Polite single attempt · log objection · move to retargeting"))</f>
        <v>Share floor plan + EMI calc · qualify timeline · book callback</v>
      </c>
    </row>
    <row r="229" customFormat="false" ht="15" hidden="false" customHeight="true" outlineLevel="0" collapsed="false">
      <c r="B229" s="52" t="n">
        <v>224</v>
      </c>
      <c r="C229" s="52" t="str">
        <f aca="false">'4. Scored Leads'!A9</f>
        <v>L0008</v>
      </c>
      <c r="D229" s="52" t="str">
        <f aca="false">'4. Scored Leads'!B9</f>
        <v>Tasnim Chowdhury</v>
      </c>
      <c r="E229" s="52" t="str">
        <f aca="false">'4. Scored Leads'!C9</f>
        <v>01388208121</v>
      </c>
      <c r="F229" s="52" t="str">
        <f aca="false">'4. Scored Leads'!D9</f>
        <v>Mirpur DOHS</v>
      </c>
      <c r="G229" s="52" t="str">
        <f aca="false">'4. Scored Leads'!E9</f>
        <v>Aftab Garden Residence</v>
      </c>
      <c r="H229" s="54" t="n">
        <f aca="false">'4. Scored Leads'!G9</f>
        <v>0</v>
      </c>
      <c r="I229" s="58" t="n">
        <f aca="false">'4. Scored Leads'!X9</f>
        <v>68</v>
      </c>
      <c r="J229" s="52" t="str">
        <f aca="false">'4. Scored Leads'!Y9</f>
        <v>Warm</v>
      </c>
      <c r="K229" s="52" t="str">
        <f aca="false">IF(J229="Hot","≤ 5 min",IF(J229="Warm","≤ 24 hrs","≤ 72 hrs"))</f>
        <v>≤ 24 hrs</v>
      </c>
      <c r="L229" s="79" t="str">
        <f aca="false">IF(J229="Hot","Open w/ site-visit slot offer · highlight scarcity · close for visit date",IF(J229="Warm","Share floor plan + EMI calc · qualify timeline · book callback","Polite single attempt · log objection · move to retargeting"))</f>
        <v>Share floor plan + EMI calc · qualify timeline · book callback</v>
      </c>
    </row>
    <row r="230" customFormat="false" ht="15" hidden="false" customHeight="true" outlineLevel="0" collapsed="false">
      <c r="B230" s="49" t="n">
        <v>225</v>
      </c>
      <c r="C230" s="49" t="str">
        <f aca="false">'4. Scored Leads'!A23</f>
        <v>L0022</v>
      </c>
      <c r="D230" s="49" t="str">
        <f aca="false">'4. Scored Leads'!B23</f>
        <v>Rifat Mahmud</v>
      </c>
      <c r="E230" s="49" t="str">
        <f aca="false">'4. Scored Leads'!C23</f>
        <v>01782400842</v>
      </c>
      <c r="F230" s="49" t="str">
        <f aca="false">'4. Scored Leads'!D23</f>
        <v>Aftab Nagar</v>
      </c>
      <c r="G230" s="49" t="str">
        <f aca="false">'4. Scored Leads'!E23</f>
        <v>Banasree Bay</v>
      </c>
      <c r="H230" s="51" t="n">
        <f aca="false">'4. Scored Leads'!G23</f>
        <v>6999999</v>
      </c>
      <c r="I230" s="56" t="n">
        <f aca="false">'4. Scored Leads'!X23</f>
        <v>68</v>
      </c>
      <c r="J230" s="49" t="str">
        <f aca="false">'4. Scored Leads'!Y23</f>
        <v>Warm</v>
      </c>
      <c r="K230" s="49" t="str">
        <f aca="false">IF(J230="Hot","≤ 5 min",IF(J230="Warm","≤ 24 hrs","≤ 72 hrs"))</f>
        <v>≤ 24 hrs</v>
      </c>
      <c r="L230" s="78" t="str">
        <f aca="false">IF(J230="Hot","Open w/ site-visit slot offer · highlight scarcity · close for visit date",IF(J230="Warm","Share floor plan + EMI calc · qualify timeline · book callback","Polite single attempt · log objection · move to retargeting"))</f>
        <v>Share floor plan + EMI calc · qualify timeline · book callback</v>
      </c>
    </row>
    <row r="231" customFormat="false" ht="15" hidden="false" customHeight="true" outlineLevel="0" collapsed="false">
      <c r="B231" s="52" t="n">
        <v>226</v>
      </c>
      <c r="C231" s="52" t="str">
        <f aca="false">'4. Scored Leads'!A40</f>
        <v>L0039</v>
      </c>
      <c r="D231" s="52" t="str">
        <f aca="false">'4. Scored Leads'!B40</f>
        <v>Jubayer Mahmud</v>
      </c>
      <c r="E231" s="52" t="str">
        <f aca="false">'4. Scored Leads'!C40</f>
        <v>01699102290</v>
      </c>
      <c r="F231" s="52" t="str">
        <f aca="false">'4. Scored Leads'!D40</f>
        <v>Bashundhara R/A</v>
      </c>
      <c r="G231" s="52" t="str">
        <f aca="false">'4. Scored Leads'!E40</f>
        <v>Banasree Bay</v>
      </c>
      <c r="H231" s="54" t="n">
        <f aca="false">'4. Scored Leads'!G40</f>
        <v>6999999</v>
      </c>
      <c r="I231" s="58" t="n">
        <f aca="false">'4. Scored Leads'!X40</f>
        <v>68</v>
      </c>
      <c r="J231" s="52" t="str">
        <f aca="false">'4. Scored Leads'!Y40</f>
        <v>Warm</v>
      </c>
      <c r="K231" s="52" t="str">
        <f aca="false">IF(J231="Hot","≤ 5 min",IF(J231="Warm","≤ 24 hrs","≤ 72 hrs"))</f>
        <v>≤ 24 hrs</v>
      </c>
      <c r="L231" s="79" t="str">
        <f aca="false">IF(J231="Hot","Open w/ site-visit slot offer · highlight scarcity · close for visit date",IF(J231="Warm","Share floor plan + EMI calc · qualify timeline · book callback","Polite single attempt · log objection · move to retargeting"))</f>
        <v>Share floor plan + EMI calc · qualify timeline · book callback</v>
      </c>
    </row>
    <row r="232" customFormat="false" ht="15" hidden="false" customHeight="true" outlineLevel="0" collapsed="false">
      <c r="B232" s="49" t="n">
        <v>227</v>
      </c>
      <c r="C232" s="49" t="str">
        <f aca="false">'4. Scored Leads'!A213</f>
        <v>L0212</v>
      </c>
      <c r="D232" s="49" t="str">
        <f aca="false">'4. Scored Leads'!B213</f>
        <v>Rumman Akond</v>
      </c>
      <c r="E232" s="49" t="str">
        <f aca="false">'4. Scored Leads'!C213</f>
        <v>01770269524</v>
      </c>
      <c r="F232" s="49" t="str">
        <f aca="false">'4. Scored Leads'!D213</f>
        <v>Uttara</v>
      </c>
      <c r="G232" s="49" t="str">
        <f aca="false">'4. Scored Leads'!E213</f>
        <v>Banasree Bay</v>
      </c>
      <c r="H232" s="51" t="n">
        <f aca="false">'4. Scored Leads'!G213</f>
        <v>11249999</v>
      </c>
      <c r="I232" s="56" t="n">
        <f aca="false">'4. Scored Leads'!X213</f>
        <v>68</v>
      </c>
      <c r="J232" s="49" t="str">
        <f aca="false">'4. Scored Leads'!Y213</f>
        <v>Warm</v>
      </c>
      <c r="K232" s="49" t="str">
        <f aca="false">IF(J232="Hot","≤ 5 min",IF(J232="Warm","≤ 24 hrs","≤ 72 hrs"))</f>
        <v>≤ 24 hrs</v>
      </c>
      <c r="L232" s="78" t="str">
        <f aca="false">IF(J232="Hot","Open w/ site-visit slot offer · highlight scarcity · close for visit date",IF(J232="Warm","Share floor plan + EMI calc · qualify timeline · book callback","Polite single attempt · log objection · move to retargeting"))</f>
        <v>Share floor plan + EMI calc · qualify timeline · book callback</v>
      </c>
    </row>
    <row r="233" customFormat="false" ht="15" hidden="false" customHeight="true" outlineLevel="0" collapsed="false">
      <c r="B233" s="52" t="n">
        <v>228</v>
      </c>
      <c r="C233" s="52" t="str">
        <f aca="false">'4. Scored Leads'!A313</f>
        <v>L0312</v>
      </c>
      <c r="D233" s="52" t="str">
        <f aca="false">'4. Scored Leads'!B313</f>
        <v>Asif Talukder</v>
      </c>
      <c r="E233" s="52" t="str">
        <f aca="false">'4. Scored Leads'!C313</f>
        <v>01970827235</v>
      </c>
      <c r="F233" s="52" t="str">
        <f aca="false">'4. Scored Leads'!D313</f>
        <v>Banasree</v>
      </c>
      <c r="G233" s="52" t="str">
        <f aca="false">'4. Scored Leads'!E313</f>
        <v>Mirpur DOHS Premier</v>
      </c>
      <c r="H233" s="54" t="n">
        <f aca="false">'4. Scored Leads'!G313</f>
        <v>8999999</v>
      </c>
      <c r="I233" s="58" t="n">
        <f aca="false">'4. Scored Leads'!X313</f>
        <v>68</v>
      </c>
      <c r="J233" s="52" t="str">
        <f aca="false">'4. Scored Leads'!Y313</f>
        <v>Warm</v>
      </c>
      <c r="K233" s="52" t="str">
        <f aca="false">IF(J233="Hot","≤ 5 min",IF(J233="Warm","≤ 24 hrs","≤ 72 hrs"))</f>
        <v>≤ 24 hrs</v>
      </c>
      <c r="L233" s="79" t="str">
        <f aca="false">IF(J233="Hot","Open w/ site-visit slot offer · highlight scarcity · close for visit date",IF(J233="Warm","Share floor plan + EMI calc · qualify timeline · book callback","Polite single attempt · log objection · move to retargeting"))</f>
        <v>Share floor plan + EMI calc · qualify timeline · book callback</v>
      </c>
    </row>
    <row r="234" customFormat="false" ht="15" hidden="false" customHeight="true" outlineLevel="0" collapsed="false">
      <c r="B234" s="49" t="n">
        <v>229</v>
      </c>
      <c r="C234" s="49" t="str">
        <f aca="false">'4. Scored Leads'!A336</f>
        <v>L0335</v>
      </c>
      <c r="D234" s="49" t="str">
        <f aca="false">'4. Scored Leads'!B336</f>
        <v>Riaz Akond</v>
      </c>
      <c r="E234" s="49" t="str">
        <f aca="false">'4. Scored Leads'!C336</f>
        <v>01312943985</v>
      </c>
      <c r="F234" s="49" t="str">
        <f aca="false">'4. Scored Leads'!D336</f>
        <v>Outside Dhaka</v>
      </c>
      <c r="G234" s="49" t="str">
        <f aca="false">'4. Scored Leads'!E336</f>
        <v>Aftab Garden Residence</v>
      </c>
      <c r="H234" s="51" t="n">
        <f aca="false">'4. Scored Leads'!G336</f>
        <v>8999999</v>
      </c>
      <c r="I234" s="56" t="n">
        <f aca="false">'4. Scored Leads'!X336</f>
        <v>68</v>
      </c>
      <c r="J234" s="49" t="str">
        <f aca="false">'4. Scored Leads'!Y336</f>
        <v>Warm</v>
      </c>
      <c r="K234" s="49" t="str">
        <f aca="false">IF(J234="Hot","≤ 5 min",IF(J234="Warm","≤ 24 hrs","≤ 72 hrs"))</f>
        <v>≤ 24 hrs</v>
      </c>
      <c r="L234" s="78" t="str">
        <f aca="false">IF(J234="Hot","Open w/ site-visit slot offer · highlight scarcity · close for visit date",IF(J234="Warm","Share floor plan + EMI calc · qualify timeline · book callback","Polite single attempt · log objection · move to retargeting"))</f>
        <v>Share floor plan + EMI calc · qualify timeline · book callback</v>
      </c>
    </row>
    <row r="235" customFormat="false" ht="15" hidden="false" customHeight="true" outlineLevel="0" collapsed="false">
      <c r="B235" s="52" t="n">
        <v>230</v>
      </c>
      <c r="C235" s="52" t="str">
        <f aca="false">'4. Scored Leads'!A350</f>
        <v>L0349</v>
      </c>
      <c r="D235" s="52" t="str">
        <f aca="false">'4. Scored Leads'!B350</f>
        <v>Lubna Sarkar</v>
      </c>
      <c r="E235" s="52" t="str">
        <f aca="false">'4. Scored Leads'!C350</f>
        <v>01583609149</v>
      </c>
      <c r="F235" s="52" t="str">
        <f aca="false">'4. Scored Leads'!D350</f>
        <v>Aftab Nagar</v>
      </c>
      <c r="G235" s="52" t="str">
        <f aca="false">'4. Scored Leads'!E350</f>
        <v>Uttara Greenview</v>
      </c>
      <c r="H235" s="54" t="n">
        <f aca="false">'4. Scored Leads'!G350</f>
        <v>8999999</v>
      </c>
      <c r="I235" s="58" t="n">
        <f aca="false">'4. Scored Leads'!X350</f>
        <v>68</v>
      </c>
      <c r="J235" s="52" t="str">
        <f aca="false">'4. Scored Leads'!Y350</f>
        <v>Warm</v>
      </c>
      <c r="K235" s="52" t="str">
        <f aca="false">IF(J235="Hot","≤ 5 min",IF(J235="Warm","≤ 24 hrs","≤ 72 hrs"))</f>
        <v>≤ 24 hrs</v>
      </c>
      <c r="L235" s="79" t="str">
        <f aca="false">IF(J235="Hot","Open w/ site-visit slot offer · highlight scarcity · close for visit date",IF(J235="Warm","Share floor plan + EMI calc · qualify timeline · book callback","Polite single attempt · log objection · move to retargeting"))</f>
        <v>Share floor plan + EMI calc · qualify timeline · book callback</v>
      </c>
    </row>
    <row r="236" customFormat="false" ht="15" hidden="false" customHeight="true" outlineLevel="0" collapsed="false">
      <c r="B236" s="49" t="n">
        <v>231</v>
      </c>
      <c r="C236" s="49" t="str">
        <f aca="false">'4. Scored Leads'!A386</f>
        <v>L0385</v>
      </c>
      <c r="D236" s="49" t="str">
        <f aca="false">'4. Scored Leads'!B386</f>
        <v>Rumman Sarkar</v>
      </c>
      <c r="E236" s="49" t="str">
        <f aca="false">'4. Scored Leads'!C386</f>
        <v>01869455158</v>
      </c>
      <c r="F236" s="49" t="str">
        <f aca="false">'4. Scored Leads'!D386</f>
        <v>Uttara</v>
      </c>
      <c r="G236" s="49" t="str">
        <f aca="false">'4. Scored Leads'!E386</f>
        <v>Aftab Garden Residence</v>
      </c>
      <c r="H236" s="51" t="n">
        <f aca="false">'4. Scored Leads'!G386</f>
        <v>8999999</v>
      </c>
      <c r="I236" s="56" t="n">
        <f aca="false">'4. Scored Leads'!X386</f>
        <v>68</v>
      </c>
      <c r="J236" s="49" t="str">
        <f aca="false">'4. Scored Leads'!Y386</f>
        <v>Warm</v>
      </c>
      <c r="K236" s="49" t="str">
        <f aca="false">IF(J236="Hot","≤ 5 min",IF(J236="Warm","≤ 24 hrs","≤ 72 hrs"))</f>
        <v>≤ 24 hrs</v>
      </c>
      <c r="L236" s="78" t="str">
        <f aca="false">IF(J236="Hot","Open w/ site-visit slot offer · highlight scarcity · close for visit date",IF(J236="Warm","Share floor plan + EMI calc · qualify timeline · book callback","Polite single attempt · log objection · move to retargeting"))</f>
        <v>Share floor plan + EMI calc · qualify timeline · book callback</v>
      </c>
    </row>
    <row r="237" customFormat="false" ht="15" hidden="false" customHeight="true" outlineLevel="0" collapsed="false">
      <c r="B237" s="52" t="n">
        <v>232</v>
      </c>
      <c r="C237" s="52" t="str">
        <f aca="false">'4. Scored Leads'!A399</f>
        <v>L0398</v>
      </c>
      <c r="D237" s="52" t="str">
        <f aca="false">'4. Scored Leads'!B399</f>
        <v>Arif Sheikh</v>
      </c>
      <c r="E237" s="52" t="str">
        <f aca="false">'4. Scored Leads'!C399</f>
        <v>01949021666</v>
      </c>
      <c r="F237" s="52" t="str">
        <f aca="false">'4. Scored Leads'!D399</f>
        <v>Uttara</v>
      </c>
      <c r="G237" s="52" t="str">
        <f aca="false">'4. Scored Leads'!E399</f>
        <v>Skyline Heights – Bashundhara</v>
      </c>
      <c r="H237" s="54" t="n">
        <f aca="false">'4. Scored Leads'!G399</f>
        <v>6999999</v>
      </c>
      <c r="I237" s="58" t="n">
        <f aca="false">'4. Scored Leads'!X399</f>
        <v>68</v>
      </c>
      <c r="J237" s="52" t="str">
        <f aca="false">'4. Scored Leads'!Y399</f>
        <v>Warm</v>
      </c>
      <c r="K237" s="52" t="str">
        <f aca="false">IF(J237="Hot","≤ 5 min",IF(J237="Warm","≤ 24 hrs","≤ 72 hrs"))</f>
        <v>≤ 24 hrs</v>
      </c>
      <c r="L237" s="79" t="str">
        <f aca="false">IF(J237="Hot","Open w/ site-visit slot offer · highlight scarcity · close for visit date",IF(J237="Warm","Share floor plan + EMI calc · qualify timeline · book callback","Polite single attempt · log objection · move to retargeting"))</f>
        <v>Share floor plan + EMI calc · qualify timeline · book callback</v>
      </c>
    </row>
    <row r="238" customFormat="false" ht="15" hidden="false" customHeight="true" outlineLevel="0" collapsed="false">
      <c r="B238" s="49" t="n">
        <v>233</v>
      </c>
      <c r="C238" s="49" t="str">
        <f aca="false">'4. Scored Leads'!A38</f>
        <v>L0037</v>
      </c>
      <c r="D238" s="49" t="str">
        <f aca="false">'4. Scored Leads'!B38</f>
        <v>Nazmul Bhuiyan</v>
      </c>
      <c r="E238" s="49" t="str">
        <f aca="false">'4. Scored Leads'!C38</f>
        <v>01354527111</v>
      </c>
      <c r="F238" s="49" t="str">
        <f aca="false">'4. Scored Leads'!D38</f>
        <v>Mirpur DOHS</v>
      </c>
      <c r="G238" s="49" t="str">
        <f aca="false">'4. Scored Leads'!E38</f>
        <v>Aftab Garden Residence</v>
      </c>
      <c r="H238" s="51" t="n">
        <f aca="false">'4. Scored Leads'!G38</f>
        <v>8999999</v>
      </c>
      <c r="I238" s="56" t="n">
        <f aca="false">'4. Scored Leads'!X38</f>
        <v>67</v>
      </c>
      <c r="J238" s="49" t="str">
        <f aca="false">'4. Scored Leads'!Y38</f>
        <v>Warm</v>
      </c>
      <c r="K238" s="49" t="str">
        <f aca="false">IF(J238="Hot","≤ 5 min",IF(J238="Warm","≤ 24 hrs","≤ 72 hrs"))</f>
        <v>≤ 24 hrs</v>
      </c>
      <c r="L238" s="78" t="str">
        <f aca="false">IF(J238="Hot","Open w/ site-visit slot offer · highlight scarcity · close for visit date",IF(J238="Warm","Share floor plan + EMI calc · qualify timeline · book callback","Polite single attempt · log objection · move to retargeting"))</f>
        <v>Share floor plan + EMI calc · qualify timeline · book callback</v>
      </c>
    </row>
    <row r="239" customFormat="false" ht="15" hidden="false" customHeight="true" outlineLevel="0" collapsed="false">
      <c r="B239" s="52" t="n">
        <v>234</v>
      </c>
      <c r="C239" s="52" t="str">
        <f aca="false">'4. Scored Leads'!A65</f>
        <v>L0064</v>
      </c>
      <c r="D239" s="52" t="str">
        <f aca="false">'4. Scored Leads'!B65</f>
        <v>Polash Siddique</v>
      </c>
      <c r="E239" s="52" t="str">
        <f aca="false">'4. Scored Leads'!C65</f>
        <v>01517426841</v>
      </c>
      <c r="F239" s="52" t="str">
        <f aca="false">'4. Scored Leads'!D65</f>
        <v>Khilgaon</v>
      </c>
      <c r="G239" s="52" t="str">
        <f aca="false">'4. Scored Leads'!E65</f>
        <v>Skyline Heights – Bashundhara</v>
      </c>
      <c r="H239" s="54" t="n">
        <f aca="false">'4. Scored Leads'!G65</f>
        <v>8999999</v>
      </c>
      <c r="I239" s="58" t="n">
        <f aca="false">'4. Scored Leads'!X65</f>
        <v>67</v>
      </c>
      <c r="J239" s="52" t="str">
        <f aca="false">'4. Scored Leads'!Y65</f>
        <v>Warm</v>
      </c>
      <c r="K239" s="52" t="str">
        <f aca="false">IF(J239="Hot","≤ 5 min",IF(J239="Warm","≤ 24 hrs","≤ 72 hrs"))</f>
        <v>≤ 24 hrs</v>
      </c>
      <c r="L239" s="79" t="str">
        <f aca="false">IF(J239="Hot","Open w/ site-visit slot offer · highlight scarcity · close for visit date",IF(J239="Warm","Share floor plan + EMI calc · qualify timeline · book callback","Polite single attempt · log objection · move to retargeting"))</f>
        <v>Share floor plan + EMI calc · qualify timeline · book callback</v>
      </c>
    </row>
    <row r="240" customFormat="false" ht="15" hidden="false" customHeight="true" outlineLevel="0" collapsed="false">
      <c r="B240" s="49" t="n">
        <v>235</v>
      </c>
      <c r="C240" s="49" t="str">
        <f aca="false">'4. Scored Leads'!A90</f>
        <v>L0089</v>
      </c>
      <c r="D240" s="49" t="str">
        <f aca="false">'4. Scored Leads'!B90</f>
        <v>Anik Hasan</v>
      </c>
      <c r="E240" s="49" t="str">
        <f aca="false">'4. Scored Leads'!C90</f>
        <v>01904389836</v>
      </c>
      <c r="F240" s="49" t="str">
        <f aca="false">'4. Scored Leads'!D90</f>
        <v>Banasree</v>
      </c>
      <c r="G240" s="49" t="str">
        <f aca="false">'4. Scored Leads'!E90</f>
        <v>Mirpur DOHS Premier</v>
      </c>
      <c r="H240" s="51" t="n">
        <f aca="false">'4. Scored Leads'!G90</f>
        <v>6999999</v>
      </c>
      <c r="I240" s="56" t="n">
        <f aca="false">'4. Scored Leads'!X90</f>
        <v>67</v>
      </c>
      <c r="J240" s="49" t="str">
        <f aca="false">'4. Scored Leads'!Y90</f>
        <v>Warm</v>
      </c>
      <c r="K240" s="49" t="str">
        <f aca="false">IF(J240="Hot","≤ 5 min",IF(J240="Warm","≤ 24 hrs","≤ 72 hrs"))</f>
        <v>≤ 24 hrs</v>
      </c>
      <c r="L240" s="78" t="str">
        <f aca="false">IF(J240="Hot","Open w/ site-visit slot offer · highlight scarcity · close for visit date",IF(J240="Warm","Share floor plan + EMI calc · qualify timeline · book callback","Polite single attempt · log objection · move to retargeting"))</f>
        <v>Share floor plan + EMI calc · qualify timeline · book callback</v>
      </c>
    </row>
    <row r="241" customFormat="false" ht="15" hidden="false" customHeight="true" outlineLevel="0" collapsed="false">
      <c r="B241" s="52" t="n">
        <v>236</v>
      </c>
      <c r="C241" s="52" t="str">
        <f aca="false">'4. Scored Leads'!A99</f>
        <v>L0098</v>
      </c>
      <c r="D241" s="52" t="str">
        <f aca="false">'4. Scored Leads'!B99</f>
        <v>Towhid Chowdhury</v>
      </c>
      <c r="E241" s="52" t="str">
        <f aca="false">'4. Scored Leads'!C99</f>
        <v>01406578759</v>
      </c>
      <c r="F241" s="52" t="str">
        <f aca="false">'4. Scored Leads'!D99</f>
        <v>Aftab Nagar</v>
      </c>
      <c r="G241" s="52" t="str">
        <f aca="false">'4. Scored Leads'!E99</f>
        <v>Aftab Garden Residence</v>
      </c>
      <c r="H241" s="54" t="n">
        <f aca="false">'4. Scored Leads'!G99</f>
        <v>20000000</v>
      </c>
      <c r="I241" s="58" t="n">
        <f aca="false">'4. Scored Leads'!X99</f>
        <v>67</v>
      </c>
      <c r="J241" s="52" t="str">
        <f aca="false">'4. Scored Leads'!Y99</f>
        <v>Warm</v>
      </c>
      <c r="K241" s="52" t="str">
        <f aca="false">IF(J241="Hot","≤ 5 min",IF(J241="Warm","≤ 24 hrs","≤ 72 hrs"))</f>
        <v>≤ 24 hrs</v>
      </c>
      <c r="L241" s="79" t="str">
        <f aca="false">IF(J241="Hot","Open w/ site-visit slot offer · highlight scarcity · close for visit date",IF(J241="Warm","Share floor plan + EMI calc · qualify timeline · book callback","Polite single attempt · log objection · move to retargeting"))</f>
        <v>Share floor plan + EMI calc · qualify timeline · book callback</v>
      </c>
    </row>
    <row r="242" customFormat="false" ht="15" hidden="false" customHeight="true" outlineLevel="0" collapsed="false">
      <c r="B242" s="49" t="n">
        <v>237</v>
      </c>
      <c r="C242" s="49" t="str">
        <f aca="false">'4. Scored Leads'!A113</f>
        <v>L0112</v>
      </c>
      <c r="D242" s="49" t="str">
        <f aca="false">'4. Scored Leads'!B113</f>
        <v>Tarek Hasan</v>
      </c>
      <c r="E242" s="49" t="str">
        <f aca="false">'4. Scored Leads'!C113</f>
        <v>01913534655</v>
      </c>
      <c r="F242" s="49" t="str">
        <f aca="false">'4. Scored Leads'!D113</f>
        <v>Aftab Nagar</v>
      </c>
      <c r="G242" s="49" t="str">
        <f aca="false">'4. Scored Leads'!E113</f>
        <v>Uttara Greenview</v>
      </c>
      <c r="H242" s="51" t="n">
        <f aca="false">'4. Scored Leads'!G113</f>
        <v>11249999</v>
      </c>
      <c r="I242" s="56" t="n">
        <f aca="false">'4. Scored Leads'!X113</f>
        <v>67</v>
      </c>
      <c r="J242" s="49" t="str">
        <f aca="false">'4. Scored Leads'!Y113</f>
        <v>Warm</v>
      </c>
      <c r="K242" s="49" t="str">
        <f aca="false">IF(J242="Hot","≤ 5 min",IF(J242="Warm","≤ 24 hrs","≤ 72 hrs"))</f>
        <v>≤ 24 hrs</v>
      </c>
      <c r="L242" s="78" t="str">
        <f aca="false">IF(J242="Hot","Open w/ site-visit slot offer · highlight scarcity · close for visit date",IF(J242="Warm","Share floor plan + EMI calc · qualify timeline · book callback","Polite single attempt · log objection · move to retargeting"))</f>
        <v>Share floor plan + EMI calc · qualify timeline · book callback</v>
      </c>
    </row>
    <row r="243" customFormat="false" ht="15" hidden="false" customHeight="true" outlineLevel="0" collapsed="false">
      <c r="B243" s="52" t="n">
        <v>238</v>
      </c>
      <c r="C243" s="52" t="str">
        <f aca="false">'4. Scored Leads'!A119</f>
        <v>L0118</v>
      </c>
      <c r="D243" s="52" t="str">
        <f aca="false">'4. Scored Leads'!B119</f>
        <v>Imran Ahmed</v>
      </c>
      <c r="E243" s="52" t="str">
        <f aca="false">'4. Scored Leads'!C119</f>
        <v>01812021697</v>
      </c>
      <c r="F243" s="52" t="str">
        <f aca="false">'4. Scored Leads'!D119</f>
        <v>Khilgaon</v>
      </c>
      <c r="G243" s="52" t="str">
        <f aca="false">'4. Scored Leads'!E119</f>
        <v>Skyline Heights – Bashundhara</v>
      </c>
      <c r="H243" s="54" t="n">
        <f aca="false">'4. Scored Leads'!G119</f>
        <v>11249999</v>
      </c>
      <c r="I243" s="58" t="n">
        <f aca="false">'4. Scored Leads'!X119</f>
        <v>67</v>
      </c>
      <c r="J243" s="52" t="str">
        <f aca="false">'4. Scored Leads'!Y119</f>
        <v>Warm</v>
      </c>
      <c r="K243" s="52" t="str">
        <f aca="false">IF(J243="Hot","≤ 5 min",IF(J243="Warm","≤ 24 hrs","≤ 72 hrs"))</f>
        <v>≤ 24 hrs</v>
      </c>
      <c r="L243" s="79" t="str">
        <f aca="false">IF(J243="Hot","Open w/ site-visit slot offer · highlight scarcity · close for visit date",IF(J243="Warm","Share floor plan + EMI calc · qualify timeline · book callback","Polite single attempt · log objection · move to retargeting"))</f>
        <v>Share floor plan + EMI calc · qualify timeline · book callback</v>
      </c>
    </row>
    <row r="244" customFormat="false" ht="15" hidden="false" customHeight="true" outlineLevel="0" collapsed="false">
      <c r="B244" s="49" t="n">
        <v>239</v>
      </c>
      <c r="C244" s="49" t="str">
        <f aca="false">'4. Scored Leads'!A120</f>
        <v>L0119</v>
      </c>
      <c r="D244" s="49" t="str">
        <f aca="false">'4. Scored Leads'!B120</f>
        <v>Rumman Mollah</v>
      </c>
      <c r="E244" s="49" t="str">
        <f aca="false">'4. Scored Leads'!C120</f>
        <v>01658891637</v>
      </c>
      <c r="F244" s="49" t="str">
        <f aca="false">'4. Scored Leads'!D120</f>
        <v>Banasree</v>
      </c>
      <c r="G244" s="49" t="str">
        <f aca="false">'4. Scored Leads'!E120</f>
        <v>Generic / Not Sure</v>
      </c>
      <c r="H244" s="51" t="n">
        <f aca="false">'4. Scored Leads'!G120</f>
        <v>13750000</v>
      </c>
      <c r="I244" s="56" t="n">
        <f aca="false">'4. Scored Leads'!X120</f>
        <v>67</v>
      </c>
      <c r="J244" s="49" t="str">
        <f aca="false">'4. Scored Leads'!Y120</f>
        <v>Warm</v>
      </c>
      <c r="K244" s="49" t="str">
        <f aca="false">IF(J244="Hot","≤ 5 min",IF(J244="Warm","≤ 24 hrs","≤ 72 hrs"))</f>
        <v>≤ 24 hrs</v>
      </c>
      <c r="L244" s="78" t="str">
        <f aca="false">IF(J244="Hot","Open w/ site-visit slot offer · highlight scarcity · close for visit date",IF(J244="Warm","Share floor plan + EMI calc · qualify timeline · book callback","Polite single attempt · log objection · move to retargeting"))</f>
        <v>Share floor plan + EMI calc · qualify timeline · book callback</v>
      </c>
    </row>
    <row r="245" customFormat="false" ht="15" hidden="false" customHeight="true" outlineLevel="0" collapsed="false">
      <c r="B245" s="52" t="n">
        <v>240</v>
      </c>
      <c r="C245" s="52" t="str">
        <f aca="false">'4. Scored Leads'!A129</f>
        <v>L0128</v>
      </c>
      <c r="D245" s="52" t="str">
        <f aca="false">'4. Scored Leads'!B129</f>
        <v>Farzana Siddique</v>
      </c>
      <c r="E245" s="52" t="str">
        <f aca="false">'4. Scored Leads'!C129</f>
        <v>01536138612</v>
      </c>
      <c r="F245" s="52" t="str">
        <f aca="false">'4. Scored Leads'!D129</f>
        <v>Aftab Nagar</v>
      </c>
      <c r="G245" s="52" t="str">
        <f aca="false">'4. Scored Leads'!E129</f>
        <v>Skyline Heights – Bashundhara</v>
      </c>
      <c r="H245" s="54" t="n">
        <f aca="false">'4. Scored Leads'!G129</f>
        <v>11249999</v>
      </c>
      <c r="I245" s="58" t="n">
        <f aca="false">'4. Scored Leads'!X129</f>
        <v>67</v>
      </c>
      <c r="J245" s="52" t="str">
        <f aca="false">'4. Scored Leads'!Y129</f>
        <v>Warm</v>
      </c>
      <c r="K245" s="52" t="str">
        <f aca="false">IF(J245="Hot","≤ 5 min",IF(J245="Warm","≤ 24 hrs","≤ 72 hrs"))</f>
        <v>≤ 24 hrs</v>
      </c>
      <c r="L245" s="79" t="str">
        <f aca="false">IF(J245="Hot","Open w/ site-visit slot offer · highlight scarcity · close for visit date",IF(J245="Warm","Share floor plan + EMI calc · qualify timeline · book callback","Polite single attempt · log objection · move to retargeting"))</f>
        <v>Share floor plan + EMI calc · qualify timeline · book callback</v>
      </c>
    </row>
    <row r="246" customFormat="false" ht="15" hidden="false" customHeight="true" outlineLevel="0" collapsed="false">
      <c r="B246" s="49" t="n">
        <v>241</v>
      </c>
      <c r="C246" s="49" t="str">
        <f aca="false">'4. Scored Leads'!A143</f>
        <v>L0142</v>
      </c>
      <c r="D246" s="49" t="str">
        <f aca="false">'4. Scored Leads'!B143</f>
        <v>Nazmul Akond</v>
      </c>
      <c r="E246" s="49" t="str">
        <f aca="false">'4. Scored Leads'!C143</f>
        <v>01988043416</v>
      </c>
      <c r="F246" s="49" t="str">
        <f aca="false">'4. Scored Leads'!D143</f>
        <v>Aftab Nagar</v>
      </c>
      <c r="G246" s="49" t="str">
        <f aca="false">'4. Scored Leads'!E143</f>
        <v>Mirpur DOHS Premier</v>
      </c>
      <c r="H246" s="51" t="n">
        <f aca="false">'4. Scored Leads'!G143</f>
        <v>8999999</v>
      </c>
      <c r="I246" s="56" t="n">
        <f aca="false">'4. Scored Leads'!X143</f>
        <v>67</v>
      </c>
      <c r="J246" s="49" t="str">
        <f aca="false">'4. Scored Leads'!Y143</f>
        <v>Warm</v>
      </c>
      <c r="K246" s="49" t="str">
        <f aca="false">IF(J246="Hot","≤ 5 min",IF(J246="Warm","≤ 24 hrs","≤ 72 hrs"))</f>
        <v>≤ 24 hrs</v>
      </c>
      <c r="L246" s="78" t="str">
        <f aca="false">IF(J246="Hot","Open w/ site-visit slot offer · highlight scarcity · close for visit date",IF(J246="Warm","Share floor plan + EMI calc · qualify timeline · book callback","Polite single attempt · log objection · move to retargeting"))</f>
        <v>Share floor plan + EMI calc · qualify timeline · book callback</v>
      </c>
    </row>
    <row r="247" customFormat="false" ht="15" hidden="false" customHeight="true" outlineLevel="0" collapsed="false">
      <c r="B247" s="52" t="n">
        <v>242</v>
      </c>
      <c r="C247" s="52" t="str">
        <f aca="false">'4. Scored Leads'!A150</f>
        <v>L0149</v>
      </c>
      <c r="D247" s="52" t="str">
        <f aca="false">'4. Scored Leads'!B150</f>
        <v>Saiful Sheikh</v>
      </c>
      <c r="E247" s="52" t="str">
        <f aca="false">'4. Scored Leads'!C150</f>
        <v>01854780774</v>
      </c>
      <c r="F247" s="52" t="str">
        <f aca="false">'4. Scored Leads'!D150</f>
        <v>Bashundhara R/A</v>
      </c>
      <c r="G247" s="52" t="str">
        <f aca="false">'4. Scored Leads'!E150</f>
        <v>Uttara Greenview</v>
      </c>
      <c r="H247" s="54" t="n">
        <f aca="false">'4. Scored Leads'!G150</f>
        <v>8999999</v>
      </c>
      <c r="I247" s="58" t="n">
        <f aca="false">'4. Scored Leads'!X150</f>
        <v>67</v>
      </c>
      <c r="J247" s="52" t="str">
        <f aca="false">'4. Scored Leads'!Y150</f>
        <v>Warm</v>
      </c>
      <c r="K247" s="52" t="str">
        <f aca="false">IF(J247="Hot","≤ 5 min",IF(J247="Warm","≤ 24 hrs","≤ 72 hrs"))</f>
        <v>≤ 24 hrs</v>
      </c>
      <c r="L247" s="79" t="str">
        <f aca="false">IF(J247="Hot","Open w/ site-visit slot offer · highlight scarcity · close for visit date",IF(J247="Warm","Share floor plan + EMI calc · qualify timeline · book callback","Polite single attempt · log objection · move to retargeting"))</f>
        <v>Share floor plan + EMI calc · qualify timeline · book callback</v>
      </c>
    </row>
    <row r="248" customFormat="false" ht="15" hidden="false" customHeight="true" outlineLevel="0" collapsed="false">
      <c r="B248" s="49" t="n">
        <v>243</v>
      </c>
      <c r="C248" s="49" t="str">
        <f aca="false">'4. Scored Leads'!A240</f>
        <v>L0239</v>
      </c>
      <c r="D248" s="49" t="str">
        <f aca="false">'4. Scored Leads'!B240</f>
        <v>Mahbub Hasan</v>
      </c>
      <c r="E248" s="49" t="str">
        <f aca="false">'4. Scored Leads'!C240</f>
        <v>01448520089</v>
      </c>
      <c r="F248" s="49" t="str">
        <f aca="false">'4. Scored Leads'!D240</f>
        <v>Badda</v>
      </c>
      <c r="G248" s="49" t="str">
        <f aca="false">'4. Scored Leads'!E240</f>
        <v>Uttara Greenview</v>
      </c>
      <c r="H248" s="51" t="n">
        <f aca="false">'4. Scored Leads'!G240</f>
        <v>11249999</v>
      </c>
      <c r="I248" s="56" t="n">
        <f aca="false">'4. Scored Leads'!X240</f>
        <v>67</v>
      </c>
      <c r="J248" s="49" t="str">
        <f aca="false">'4. Scored Leads'!Y240</f>
        <v>Warm</v>
      </c>
      <c r="K248" s="49" t="str">
        <f aca="false">IF(J248="Hot","≤ 5 min",IF(J248="Warm","≤ 24 hrs","≤ 72 hrs"))</f>
        <v>≤ 24 hrs</v>
      </c>
      <c r="L248" s="78" t="str">
        <f aca="false">IF(J248="Hot","Open w/ site-visit slot offer · highlight scarcity · close for visit date",IF(J248="Warm","Share floor plan + EMI calc · qualify timeline · book callback","Polite single attempt · log objection · move to retargeting"))</f>
        <v>Share floor plan + EMI calc · qualify timeline · book callback</v>
      </c>
    </row>
    <row r="249" customFormat="false" ht="15" hidden="false" customHeight="true" outlineLevel="0" collapsed="false">
      <c r="B249" s="52" t="n">
        <v>244</v>
      </c>
      <c r="C249" s="52" t="str">
        <f aca="false">'4. Scored Leads'!A243</f>
        <v>L0242</v>
      </c>
      <c r="D249" s="52" t="str">
        <f aca="false">'4. Scored Leads'!B243</f>
        <v>Farzana Hasan</v>
      </c>
      <c r="E249" s="52" t="str">
        <f aca="false">'4. Scored Leads'!C243</f>
        <v>01460443270</v>
      </c>
      <c r="F249" s="52" t="str">
        <f aca="false">'4. Scored Leads'!D243</f>
        <v>Mirpur DOHS</v>
      </c>
      <c r="G249" s="52" t="str">
        <f aca="false">'4. Scored Leads'!E243</f>
        <v>Skyline Heights – Bashundhara</v>
      </c>
      <c r="H249" s="54" t="n">
        <f aca="false">'4. Scored Leads'!G243</f>
        <v>4499999</v>
      </c>
      <c r="I249" s="58" t="n">
        <f aca="false">'4. Scored Leads'!X243</f>
        <v>67</v>
      </c>
      <c r="J249" s="52" t="str">
        <f aca="false">'4. Scored Leads'!Y243</f>
        <v>Warm</v>
      </c>
      <c r="K249" s="52" t="str">
        <f aca="false">IF(J249="Hot","≤ 5 min",IF(J249="Warm","≤ 24 hrs","≤ 72 hrs"))</f>
        <v>≤ 24 hrs</v>
      </c>
      <c r="L249" s="79" t="str">
        <f aca="false">IF(J249="Hot","Open w/ site-visit slot offer · highlight scarcity · close for visit date",IF(J249="Warm","Share floor plan + EMI calc · qualify timeline · book callback","Polite single attempt · log objection · move to retargeting"))</f>
        <v>Share floor plan + EMI calc · qualify timeline · book callback</v>
      </c>
    </row>
    <row r="250" customFormat="false" ht="15" hidden="false" customHeight="true" outlineLevel="0" collapsed="false">
      <c r="B250" s="49" t="n">
        <v>245</v>
      </c>
      <c r="C250" s="49" t="str">
        <f aca="false">'4. Scored Leads'!A329</f>
        <v>L0328</v>
      </c>
      <c r="D250" s="49" t="str">
        <f aca="false">'4. Scored Leads'!B329</f>
        <v>Polash Akond</v>
      </c>
      <c r="E250" s="49" t="str">
        <f aca="false">'4. Scored Leads'!C329</f>
        <v>01345106634</v>
      </c>
      <c r="F250" s="49" t="str">
        <f aca="false">'4. Scored Leads'!D329</f>
        <v>Banasree</v>
      </c>
      <c r="G250" s="49" t="str">
        <f aca="false">'4. Scored Leads'!E329</f>
        <v>Generic / Not Sure</v>
      </c>
      <c r="H250" s="51" t="n">
        <f aca="false">'4. Scored Leads'!G329</f>
        <v>6999999</v>
      </c>
      <c r="I250" s="56" t="n">
        <f aca="false">'4. Scored Leads'!X329</f>
        <v>67</v>
      </c>
      <c r="J250" s="49" t="str">
        <f aca="false">'4. Scored Leads'!Y329</f>
        <v>Warm</v>
      </c>
      <c r="K250" s="49" t="str">
        <f aca="false">IF(J250="Hot","≤ 5 min",IF(J250="Warm","≤ 24 hrs","≤ 72 hrs"))</f>
        <v>≤ 24 hrs</v>
      </c>
      <c r="L250" s="78" t="str">
        <f aca="false">IF(J250="Hot","Open w/ site-visit slot offer · highlight scarcity · close for visit date",IF(J250="Warm","Share floor plan + EMI calc · qualify timeline · book callback","Polite single attempt · log objection · move to retargeting"))</f>
        <v>Share floor plan + EMI calc · qualify timeline · book callback</v>
      </c>
    </row>
    <row r="251" customFormat="false" ht="15" hidden="false" customHeight="true" outlineLevel="0" collapsed="false">
      <c r="B251" s="52" t="n">
        <v>246</v>
      </c>
      <c r="C251" s="52" t="str">
        <f aca="false">'4. Scored Leads'!A343</f>
        <v>L0342</v>
      </c>
      <c r="D251" s="52" t="str">
        <f aca="false">'4. Scored Leads'!B343</f>
        <v>Farhana Pramanik</v>
      </c>
      <c r="E251" s="52" t="str">
        <f aca="false">'4. Scored Leads'!C343</f>
        <v>01903446512</v>
      </c>
      <c r="F251" s="52" t="str">
        <f aca="false">'4. Scored Leads'!D343</f>
        <v>Bashundhara R/A</v>
      </c>
      <c r="G251" s="52" t="str">
        <f aca="false">'4. Scored Leads'!E343</f>
        <v>Generic / Not Sure</v>
      </c>
      <c r="H251" s="54" t="n">
        <f aca="false">'4. Scored Leads'!G343</f>
        <v>6999999</v>
      </c>
      <c r="I251" s="58" t="n">
        <f aca="false">'4. Scored Leads'!X343</f>
        <v>67</v>
      </c>
      <c r="J251" s="52" t="str">
        <f aca="false">'4. Scored Leads'!Y343</f>
        <v>Warm</v>
      </c>
      <c r="K251" s="52" t="str">
        <f aca="false">IF(J251="Hot","≤ 5 min",IF(J251="Warm","≤ 24 hrs","≤ 72 hrs"))</f>
        <v>≤ 24 hrs</v>
      </c>
      <c r="L251" s="79" t="str">
        <f aca="false">IF(J251="Hot","Open w/ site-visit slot offer · highlight scarcity · close for visit date",IF(J251="Warm","Share floor plan + EMI calc · qualify timeline · book callback","Polite single attempt · log objection · move to retargeting"))</f>
        <v>Share floor plan + EMI calc · qualify timeline · book callback</v>
      </c>
    </row>
    <row r="252" customFormat="false" ht="15" hidden="false" customHeight="true" outlineLevel="0" collapsed="false">
      <c r="B252" s="49" t="n">
        <v>247</v>
      </c>
      <c r="C252" s="49" t="str">
        <f aca="false">'4. Scored Leads'!A351</f>
        <v>L0350</v>
      </c>
      <c r="D252" s="49" t="str">
        <f aca="false">'4. Scored Leads'!B351</f>
        <v>Arif Mahmud</v>
      </c>
      <c r="E252" s="49" t="str">
        <f aca="false">'4. Scored Leads'!C351</f>
        <v>01558093511</v>
      </c>
      <c r="F252" s="49" t="str">
        <f aca="false">'4. Scored Leads'!D351</f>
        <v>Aftab Nagar</v>
      </c>
      <c r="G252" s="49" t="str">
        <f aca="false">'4. Scored Leads'!E351</f>
        <v>Aftab Garden Residence</v>
      </c>
      <c r="H252" s="51" t="n">
        <f aca="false">'4. Scored Leads'!G351</f>
        <v>8999999</v>
      </c>
      <c r="I252" s="56" t="n">
        <f aca="false">'4. Scored Leads'!X351</f>
        <v>67</v>
      </c>
      <c r="J252" s="49" t="str">
        <f aca="false">'4. Scored Leads'!Y351</f>
        <v>Warm</v>
      </c>
      <c r="K252" s="49" t="str">
        <f aca="false">IF(J252="Hot","≤ 5 min",IF(J252="Warm","≤ 24 hrs","≤ 72 hrs"))</f>
        <v>≤ 24 hrs</v>
      </c>
      <c r="L252" s="78" t="str">
        <f aca="false">IF(J252="Hot","Open w/ site-visit slot offer · highlight scarcity · close for visit date",IF(J252="Warm","Share floor plan + EMI calc · qualify timeline · book callback","Polite single attempt · log objection · move to retargeting"))</f>
        <v>Share floor plan + EMI calc · qualify timeline · book callback</v>
      </c>
    </row>
    <row r="253" customFormat="false" ht="15" hidden="false" customHeight="true" outlineLevel="0" collapsed="false">
      <c r="B253" s="52" t="n">
        <v>248</v>
      </c>
      <c r="C253" s="52" t="str">
        <f aca="false">'4. Scored Leads'!A355</f>
        <v>L0354</v>
      </c>
      <c r="D253" s="52" t="str">
        <f aca="false">'4. Scored Leads'!B355</f>
        <v>Mahbub Hasan</v>
      </c>
      <c r="E253" s="52" t="str">
        <f aca="false">'4. Scored Leads'!C355</f>
        <v>01868341559</v>
      </c>
      <c r="F253" s="52" t="str">
        <f aca="false">'4. Scored Leads'!D355</f>
        <v>Badda</v>
      </c>
      <c r="G253" s="52" t="str">
        <f aca="false">'4. Scored Leads'!E355</f>
        <v>Skyline Heights – Bashundhara</v>
      </c>
      <c r="H253" s="54" t="n">
        <f aca="false">'4. Scored Leads'!G355</f>
        <v>13750000</v>
      </c>
      <c r="I253" s="58" t="n">
        <f aca="false">'4. Scored Leads'!X355</f>
        <v>67</v>
      </c>
      <c r="J253" s="52" t="str">
        <f aca="false">'4. Scored Leads'!Y355</f>
        <v>Warm</v>
      </c>
      <c r="K253" s="52" t="str">
        <f aca="false">IF(J253="Hot","≤ 5 min",IF(J253="Warm","≤ 24 hrs","≤ 72 hrs"))</f>
        <v>≤ 24 hrs</v>
      </c>
      <c r="L253" s="79" t="str">
        <f aca="false">IF(J253="Hot","Open w/ site-visit slot offer · highlight scarcity · close for visit date",IF(J253="Warm","Share floor plan + EMI calc · qualify timeline · book callback","Polite single attempt · log objection · move to retargeting"))</f>
        <v>Share floor plan + EMI calc · qualify timeline · book callback</v>
      </c>
    </row>
    <row r="254" customFormat="false" ht="15" hidden="false" customHeight="true" outlineLevel="0" collapsed="false">
      <c r="B254" s="49" t="n">
        <v>249</v>
      </c>
      <c r="C254" s="49" t="str">
        <f aca="false">'4. Scored Leads'!A369</f>
        <v>L0368</v>
      </c>
      <c r="D254" s="49" t="str">
        <f aca="false">'4. Scored Leads'!B369</f>
        <v>Nazmul Hasan</v>
      </c>
      <c r="E254" s="49" t="str">
        <f aca="false">'4. Scored Leads'!C369</f>
        <v>01733192227</v>
      </c>
      <c r="F254" s="49" t="str">
        <f aca="false">'4. Scored Leads'!D369</f>
        <v>Bashundhara R/A</v>
      </c>
      <c r="G254" s="49" t="str">
        <f aca="false">'4. Scored Leads'!E369</f>
        <v>Banasree Bay</v>
      </c>
      <c r="H254" s="51" t="n">
        <f aca="false">'4. Scored Leads'!G369</f>
        <v>6999999</v>
      </c>
      <c r="I254" s="56" t="n">
        <f aca="false">'4. Scored Leads'!X369</f>
        <v>67</v>
      </c>
      <c r="J254" s="49" t="str">
        <f aca="false">'4. Scored Leads'!Y369</f>
        <v>Warm</v>
      </c>
      <c r="K254" s="49" t="str">
        <f aca="false">IF(J254="Hot","≤ 5 min",IF(J254="Warm","≤ 24 hrs","≤ 72 hrs"))</f>
        <v>≤ 24 hrs</v>
      </c>
      <c r="L254" s="78" t="str">
        <f aca="false">IF(J254="Hot","Open w/ site-visit slot offer · highlight scarcity · close for visit date",IF(J254="Warm","Share floor plan + EMI calc · qualify timeline · book callback","Polite single attempt · log objection · move to retargeting"))</f>
        <v>Share floor plan + EMI calc · qualify timeline · book callback</v>
      </c>
    </row>
    <row r="255" customFormat="false" ht="15" hidden="false" customHeight="true" outlineLevel="0" collapsed="false">
      <c r="B255" s="52" t="n">
        <v>250</v>
      </c>
      <c r="C255" s="52" t="str">
        <f aca="false">'4. Scored Leads'!A464</f>
        <v>L0463</v>
      </c>
      <c r="D255" s="52" t="str">
        <f aca="false">'4. Scored Leads'!B464</f>
        <v>Shakil Sarkar</v>
      </c>
      <c r="E255" s="52" t="str">
        <f aca="false">'4. Scored Leads'!C464</f>
        <v>01713477894</v>
      </c>
      <c r="F255" s="52" t="str">
        <f aca="false">'4. Scored Leads'!D464</f>
        <v>Banasree</v>
      </c>
      <c r="G255" s="52" t="str">
        <f aca="false">'4. Scored Leads'!E464</f>
        <v>Banasree Bay</v>
      </c>
      <c r="H255" s="54" t="n">
        <f aca="false">'4. Scored Leads'!G464</f>
        <v>6999999</v>
      </c>
      <c r="I255" s="58" t="n">
        <f aca="false">'4. Scored Leads'!X464</f>
        <v>67</v>
      </c>
      <c r="J255" s="52" t="str">
        <f aca="false">'4. Scored Leads'!Y464</f>
        <v>Warm</v>
      </c>
      <c r="K255" s="52" t="str">
        <f aca="false">IF(J255="Hot","≤ 5 min",IF(J255="Warm","≤ 24 hrs","≤ 72 hrs"))</f>
        <v>≤ 24 hrs</v>
      </c>
      <c r="L255" s="79" t="str">
        <f aca="false">IF(J255="Hot","Open w/ site-visit slot offer · highlight scarcity · close for visit date",IF(J255="Warm","Share floor plan + EMI calc · qualify timeline · book callback","Polite single attempt · log objection · move to retargeting"))</f>
        <v>Share floor plan + EMI calc · qualify timeline · book callback</v>
      </c>
    </row>
    <row r="256" customFormat="false" ht="15" hidden="false" customHeight="true" outlineLevel="0" collapsed="false">
      <c r="B256" s="49" t="n">
        <v>251</v>
      </c>
      <c r="C256" s="49" t="str">
        <f aca="false">'4. Scored Leads'!A473</f>
        <v>L0472</v>
      </c>
      <c r="D256" s="49" t="str">
        <f aca="false">'4. Scored Leads'!B473</f>
        <v>Nayeem Hasan</v>
      </c>
      <c r="E256" s="49" t="str">
        <f aca="false">'4. Scored Leads'!C473</f>
        <v>01671553482</v>
      </c>
      <c r="F256" s="49" t="str">
        <f aca="false">'4. Scored Leads'!D473</f>
        <v>Uttara</v>
      </c>
      <c r="G256" s="49" t="str">
        <f aca="false">'4. Scored Leads'!E473</f>
        <v>Skyline Heights – Bashundhara</v>
      </c>
      <c r="H256" s="51" t="n">
        <f aca="false">'4. Scored Leads'!G473</f>
        <v>8999999</v>
      </c>
      <c r="I256" s="56" t="n">
        <f aca="false">'4. Scored Leads'!X473</f>
        <v>67</v>
      </c>
      <c r="J256" s="49" t="str">
        <f aca="false">'4. Scored Leads'!Y473</f>
        <v>Warm</v>
      </c>
      <c r="K256" s="49" t="str">
        <f aca="false">IF(J256="Hot","≤ 5 min",IF(J256="Warm","≤ 24 hrs","≤ 72 hrs"))</f>
        <v>≤ 24 hrs</v>
      </c>
      <c r="L256" s="78" t="str">
        <f aca="false">IF(J256="Hot","Open w/ site-visit slot offer · highlight scarcity · close for visit date",IF(J256="Warm","Share floor plan + EMI calc · qualify timeline · book callback","Polite single attempt · log objection · move to retargeting"))</f>
        <v>Share floor plan + EMI calc · qualify timeline · book callback</v>
      </c>
    </row>
    <row r="257" customFormat="false" ht="15" hidden="false" customHeight="true" outlineLevel="0" collapsed="false">
      <c r="B257" s="52" t="n">
        <v>252</v>
      </c>
      <c r="C257" s="52" t="str">
        <f aca="false">'4. Scored Leads'!A496</f>
        <v>L0495</v>
      </c>
      <c r="D257" s="52" t="str">
        <f aca="false">'4. Scored Leads'!B496</f>
        <v>Jubayer Akond</v>
      </c>
      <c r="E257" s="52" t="str">
        <f aca="false">'4. Scored Leads'!C496</f>
        <v>01876811872</v>
      </c>
      <c r="F257" s="52" t="str">
        <f aca="false">'4. Scored Leads'!D496</f>
        <v>Uttara</v>
      </c>
      <c r="G257" s="52" t="str">
        <f aca="false">'4. Scored Leads'!E496</f>
        <v>Mirpur DOHS Premier</v>
      </c>
      <c r="H257" s="54" t="n">
        <f aca="false">'4. Scored Leads'!G496</f>
        <v>4499999</v>
      </c>
      <c r="I257" s="58" t="n">
        <f aca="false">'4. Scored Leads'!X496</f>
        <v>67</v>
      </c>
      <c r="J257" s="52" t="str">
        <f aca="false">'4. Scored Leads'!Y496</f>
        <v>Warm</v>
      </c>
      <c r="K257" s="52" t="str">
        <f aca="false">IF(J257="Hot","≤ 5 min",IF(J257="Warm","≤ 24 hrs","≤ 72 hrs"))</f>
        <v>≤ 24 hrs</v>
      </c>
      <c r="L257" s="79" t="str">
        <f aca="false">IF(J257="Hot","Open w/ site-visit slot offer · highlight scarcity · close for visit date",IF(J257="Warm","Share floor plan + EMI calc · qualify timeline · book callback","Polite single attempt · log objection · move to retargeting"))</f>
        <v>Share floor plan + EMI calc · qualify timeline · book callback</v>
      </c>
    </row>
    <row r="258" customFormat="false" ht="15" hidden="false" customHeight="true" outlineLevel="0" collapsed="false">
      <c r="B258" s="49" t="n">
        <v>253</v>
      </c>
      <c r="C258" s="49" t="str">
        <f aca="false">'4. Scored Leads'!A13</f>
        <v>L0012</v>
      </c>
      <c r="D258" s="49" t="str">
        <f aca="false">'4. Scored Leads'!B13</f>
        <v>Rashed Bhuiyan</v>
      </c>
      <c r="E258" s="49" t="str">
        <f aca="false">'4. Scored Leads'!C13</f>
        <v>01941458685</v>
      </c>
      <c r="F258" s="49" t="str">
        <f aca="false">'4. Scored Leads'!D13</f>
        <v>Mohammadpur</v>
      </c>
      <c r="G258" s="49" t="str">
        <f aca="false">'4. Scored Leads'!E13</f>
        <v>Uttara Greenview</v>
      </c>
      <c r="H258" s="51" t="n">
        <f aca="false">'4. Scored Leads'!G13</f>
        <v>8999999</v>
      </c>
      <c r="I258" s="56" t="n">
        <f aca="false">'4. Scored Leads'!X13</f>
        <v>66</v>
      </c>
      <c r="J258" s="49" t="str">
        <f aca="false">'4. Scored Leads'!Y13</f>
        <v>Warm</v>
      </c>
      <c r="K258" s="49" t="str">
        <f aca="false">IF(J258="Hot","≤ 5 min",IF(J258="Warm","≤ 24 hrs","≤ 72 hrs"))</f>
        <v>≤ 24 hrs</v>
      </c>
      <c r="L258" s="78" t="str">
        <f aca="false">IF(J258="Hot","Open w/ site-visit slot offer · highlight scarcity · close for visit date",IF(J258="Warm","Share floor plan + EMI calc · qualify timeline · book callback","Polite single attempt · log objection · move to retargeting"))</f>
        <v>Share floor plan + EMI calc · qualify timeline · book callback</v>
      </c>
    </row>
    <row r="259" customFormat="false" ht="15" hidden="false" customHeight="true" outlineLevel="0" collapsed="false">
      <c r="B259" s="52" t="n">
        <v>254</v>
      </c>
      <c r="C259" s="52" t="str">
        <f aca="false">'4. Scored Leads'!A15</f>
        <v>L0014</v>
      </c>
      <c r="D259" s="52" t="str">
        <f aca="false">'4. Scored Leads'!B15</f>
        <v>Sajid Akhtar</v>
      </c>
      <c r="E259" s="52" t="str">
        <f aca="false">'4. Scored Leads'!C15</f>
        <v>01814895134</v>
      </c>
      <c r="F259" s="52" t="str">
        <f aca="false">'4. Scored Leads'!D15</f>
        <v>Banasree</v>
      </c>
      <c r="G259" s="52" t="str">
        <f aca="false">'4. Scored Leads'!E15</f>
        <v>Banasree Bay</v>
      </c>
      <c r="H259" s="54" t="n">
        <f aca="false">'4. Scored Leads'!G15</f>
        <v>8999999</v>
      </c>
      <c r="I259" s="58" t="n">
        <f aca="false">'4. Scored Leads'!X15</f>
        <v>66</v>
      </c>
      <c r="J259" s="52" t="str">
        <f aca="false">'4. Scored Leads'!Y15</f>
        <v>Warm</v>
      </c>
      <c r="K259" s="52" t="str">
        <f aca="false">IF(J259="Hot","≤ 5 min",IF(J259="Warm","≤ 24 hrs","≤ 72 hrs"))</f>
        <v>≤ 24 hrs</v>
      </c>
      <c r="L259" s="79" t="str">
        <f aca="false">IF(J259="Hot","Open w/ site-visit slot offer · highlight scarcity · close for visit date",IF(J259="Warm","Share floor plan + EMI calc · qualify timeline · book callback","Polite single attempt · log objection · move to retargeting"))</f>
        <v>Share floor plan + EMI calc · qualify timeline · book callback</v>
      </c>
    </row>
    <row r="260" customFormat="false" ht="15" hidden="false" customHeight="true" outlineLevel="0" collapsed="false">
      <c r="B260" s="49" t="n">
        <v>255</v>
      </c>
      <c r="C260" s="49" t="str">
        <f aca="false">'4. Scored Leads'!A24</f>
        <v>L0023</v>
      </c>
      <c r="D260" s="49" t="str">
        <f aca="false">'4. Scored Leads'!B24</f>
        <v>Rakib Akond</v>
      </c>
      <c r="E260" s="49" t="str">
        <f aca="false">'4. Scored Leads'!C24</f>
        <v>01499386774</v>
      </c>
      <c r="F260" s="49" t="str">
        <f aca="false">'4. Scored Leads'!D24</f>
        <v>Aftab Nagar</v>
      </c>
      <c r="G260" s="49" t="str">
        <f aca="false">'4. Scored Leads'!E24</f>
        <v>Aftab Garden Residence</v>
      </c>
      <c r="H260" s="51" t="n">
        <f aca="false">'4. Scored Leads'!G24</f>
        <v>8999999</v>
      </c>
      <c r="I260" s="56" t="n">
        <f aca="false">'4. Scored Leads'!X24</f>
        <v>66</v>
      </c>
      <c r="J260" s="49" t="str">
        <f aca="false">'4. Scored Leads'!Y24</f>
        <v>Warm</v>
      </c>
      <c r="K260" s="49" t="str">
        <f aca="false">IF(J260="Hot","≤ 5 min",IF(J260="Warm","≤ 24 hrs","≤ 72 hrs"))</f>
        <v>≤ 24 hrs</v>
      </c>
      <c r="L260" s="78" t="str">
        <f aca="false">IF(J260="Hot","Open w/ site-visit slot offer · highlight scarcity · close for visit date",IF(J260="Warm","Share floor plan + EMI calc · qualify timeline · book callback","Polite single attempt · log objection · move to retargeting"))</f>
        <v>Share floor plan + EMI calc · qualify timeline · book callback</v>
      </c>
    </row>
    <row r="261" customFormat="false" ht="15" hidden="false" customHeight="true" outlineLevel="0" collapsed="false">
      <c r="B261" s="52" t="n">
        <v>256</v>
      </c>
      <c r="C261" s="52" t="str">
        <f aca="false">'4. Scored Leads'!A51</f>
        <v>L0050</v>
      </c>
      <c r="D261" s="52" t="str">
        <f aca="false">'4. Scored Leads'!B51</f>
        <v>Nusrat Talukder</v>
      </c>
      <c r="E261" s="52" t="str">
        <f aca="false">'4. Scored Leads'!C51</f>
        <v>01376527758</v>
      </c>
      <c r="F261" s="52" t="str">
        <f aca="false">'4. Scored Leads'!D51</f>
        <v>Bashundhara R/A</v>
      </c>
      <c r="G261" s="52" t="str">
        <f aca="false">'4. Scored Leads'!E51</f>
        <v>Banasree Bay</v>
      </c>
      <c r="H261" s="54" t="n">
        <f aca="false">'4. Scored Leads'!G51</f>
        <v>6999999</v>
      </c>
      <c r="I261" s="58" t="n">
        <f aca="false">'4. Scored Leads'!X51</f>
        <v>66</v>
      </c>
      <c r="J261" s="52" t="str">
        <f aca="false">'4. Scored Leads'!Y51</f>
        <v>Warm</v>
      </c>
      <c r="K261" s="52" t="str">
        <f aca="false">IF(J261="Hot","≤ 5 min",IF(J261="Warm","≤ 24 hrs","≤ 72 hrs"))</f>
        <v>≤ 24 hrs</v>
      </c>
      <c r="L261" s="79" t="str">
        <f aca="false">IF(J261="Hot","Open w/ site-visit slot offer · highlight scarcity · close for visit date",IF(J261="Warm","Share floor plan + EMI calc · qualify timeline · book callback","Polite single attempt · log objection · move to retargeting"))</f>
        <v>Share floor plan + EMI calc · qualify timeline · book callback</v>
      </c>
    </row>
    <row r="262" customFormat="false" ht="15" hidden="false" customHeight="true" outlineLevel="0" collapsed="false">
      <c r="B262" s="49" t="n">
        <v>257</v>
      </c>
      <c r="C262" s="49" t="str">
        <f aca="false">'4. Scored Leads'!A79</f>
        <v>L0078</v>
      </c>
      <c r="D262" s="49" t="str">
        <f aca="false">'4. Scored Leads'!B79</f>
        <v>Jubayer Siddique</v>
      </c>
      <c r="E262" s="49" t="str">
        <f aca="false">'4. Scored Leads'!C79</f>
        <v>01964651939</v>
      </c>
      <c r="F262" s="49" t="str">
        <f aca="false">'4. Scored Leads'!D79</f>
        <v>Mohammadpur</v>
      </c>
      <c r="G262" s="49" t="str">
        <f aca="false">'4. Scored Leads'!E79</f>
        <v>Aftab Garden Residence</v>
      </c>
      <c r="H262" s="51" t="n">
        <f aca="false">'4. Scored Leads'!G79</f>
        <v>6999999</v>
      </c>
      <c r="I262" s="56" t="n">
        <f aca="false">'4. Scored Leads'!X79</f>
        <v>66</v>
      </c>
      <c r="J262" s="49" t="str">
        <f aca="false">'4. Scored Leads'!Y79</f>
        <v>Warm</v>
      </c>
      <c r="K262" s="49" t="str">
        <f aca="false">IF(J262="Hot","≤ 5 min",IF(J262="Warm","≤ 24 hrs","≤ 72 hrs"))</f>
        <v>≤ 24 hrs</v>
      </c>
      <c r="L262" s="78" t="str">
        <f aca="false">IF(J262="Hot","Open w/ site-visit slot offer · highlight scarcity · close for visit date",IF(J262="Warm","Share floor plan + EMI calc · qualify timeline · book callback","Polite single attempt · log objection · move to retargeting"))</f>
        <v>Share floor plan + EMI calc · qualify timeline · book callback</v>
      </c>
    </row>
    <row r="263" customFormat="false" ht="15" hidden="false" customHeight="true" outlineLevel="0" collapsed="false">
      <c r="B263" s="52" t="n">
        <v>258</v>
      </c>
      <c r="C263" s="52" t="str">
        <f aca="false">'4. Scored Leads'!A85</f>
        <v>L0084</v>
      </c>
      <c r="D263" s="52" t="str">
        <f aca="false">'4. Scored Leads'!B85</f>
        <v>Rumman Karim</v>
      </c>
      <c r="E263" s="52" t="str">
        <f aca="false">'4. Scored Leads'!C85</f>
        <v>01734074517</v>
      </c>
      <c r="F263" s="52" t="str">
        <f aca="false">'4. Scored Leads'!D85</f>
        <v>Aftab Nagar</v>
      </c>
      <c r="G263" s="52" t="str">
        <f aca="false">'4. Scored Leads'!E85</f>
        <v>Uttara Greenview</v>
      </c>
      <c r="H263" s="54" t="n">
        <f aca="false">'4. Scored Leads'!G85</f>
        <v>6999999</v>
      </c>
      <c r="I263" s="58" t="n">
        <f aca="false">'4. Scored Leads'!X85</f>
        <v>66</v>
      </c>
      <c r="J263" s="52" t="str">
        <f aca="false">'4. Scored Leads'!Y85</f>
        <v>Warm</v>
      </c>
      <c r="K263" s="52" t="str">
        <f aca="false">IF(J263="Hot","≤ 5 min",IF(J263="Warm","≤ 24 hrs","≤ 72 hrs"))</f>
        <v>≤ 24 hrs</v>
      </c>
      <c r="L263" s="79" t="str">
        <f aca="false">IF(J263="Hot","Open w/ site-visit slot offer · highlight scarcity · close for visit date",IF(J263="Warm","Share floor plan + EMI calc · qualify timeline · book callback","Polite single attempt · log objection · move to retargeting"))</f>
        <v>Share floor plan + EMI calc · qualify timeline · book callback</v>
      </c>
    </row>
    <row r="264" customFormat="false" ht="15" hidden="false" customHeight="true" outlineLevel="0" collapsed="false">
      <c r="B264" s="49" t="n">
        <v>259</v>
      </c>
      <c r="C264" s="49" t="str">
        <f aca="false">'4. Scored Leads'!A108</f>
        <v>L0107</v>
      </c>
      <c r="D264" s="49" t="str">
        <f aca="false">'4. Scored Leads'!B108</f>
        <v>Faisal Islam</v>
      </c>
      <c r="E264" s="49" t="str">
        <f aca="false">'4. Scored Leads'!C108</f>
        <v>01560653074</v>
      </c>
      <c r="F264" s="49" t="str">
        <f aca="false">'4. Scored Leads'!D108</f>
        <v>Uttara</v>
      </c>
      <c r="G264" s="49" t="str">
        <f aca="false">'4. Scored Leads'!E108</f>
        <v>Generic / Not Sure</v>
      </c>
      <c r="H264" s="51" t="n">
        <f aca="false">'4. Scored Leads'!G108</f>
        <v>8999999</v>
      </c>
      <c r="I264" s="56" t="n">
        <f aca="false">'4. Scored Leads'!X108</f>
        <v>66</v>
      </c>
      <c r="J264" s="49" t="str">
        <f aca="false">'4. Scored Leads'!Y108</f>
        <v>Warm</v>
      </c>
      <c r="K264" s="49" t="str">
        <f aca="false">IF(J264="Hot","≤ 5 min",IF(J264="Warm","≤ 24 hrs","≤ 72 hrs"))</f>
        <v>≤ 24 hrs</v>
      </c>
      <c r="L264" s="78" t="str">
        <f aca="false">IF(J264="Hot","Open w/ site-visit slot offer · highlight scarcity · close for visit date",IF(J264="Warm","Share floor plan + EMI calc · qualify timeline · book callback","Polite single attempt · log objection · move to retargeting"))</f>
        <v>Share floor plan + EMI calc · qualify timeline · book callback</v>
      </c>
    </row>
    <row r="265" customFormat="false" ht="15" hidden="false" customHeight="true" outlineLevel="0" collapsed="false">
      <c r="B265" s="52" t="n">
        <v>260</v>
      </c>
      <c r="C265" s="52" t="str">
        <f aca="false">'4. Scored Leads'!A111</f>
        <v>L0110</v>
      </c>
      <c r="D265" s="52" t="str">
        <f aca="false">'4. Scored Leads'!B111</f>
        <v>Sajid Mahmud</v>
      </c>
      <c r="E265" s="52" t="str">
        <f aca="false">'4. Scored Leads'!C111</f>
        <v>01937489691</v>
      </c>
      <c r="F265" s="52" t="str">
        <f aca="false">'4. Scored Leads'!D111</f>
        <v>Banasree</v>
      </c>
      <c r="G265" s="52" t="str">
        <f aca="false">'4. Scored Leads'!E111</f>
        <v>Generic / Not Sure</v>
      </c>
      <c r="H265" s="54" t="n">
        <f aca="false">'4. Scored Leads'!G111</f>
        <v>8999999</v>
      </c>
      <c r="I265" s="58" t="n">
        <f aca="false">'4. Scored Leads'!X111</f>
        <v>66</v>
      </c>
      <c r="J265" s="52" t="str">
        <f aca="false">'4. Scored Leads'!Y111</f>
        <v>Warm</v>
      </c>
      <c r="K265" s="52" t="str">
        <f aca="false">IF(J265="Hot","≤ 5 min",IF(J265="Warm","≤ 24 hrs","≤ 72 hrs"))</f>
        <v>≤ 24 hrs</v>
      </c>
      <c r="L265" s="79" t="str">
        <f aca="false">IF(J265="Hot","Open w/ site-visit slot offer · highlight scarcity · close for visit date",IF(J265="Warm","Share floor plan + EMI calc · qualify timeline · book callback","Polite single attempt · log objection · move to retargeting"))</f>
        <v>Share floor plan + EMI calc · qualify timeline · book callback</v>
      </c>
    </row>
    <row r="266" customFormat="false" ht="15" hidden="false" customHeight="true" outlineLevel="0" collapsed="false">
      <c r="B266" s="49" t="n">
        <v>261</v>
      </c>
      <c r="C266" s="49" t="str">
        <f aca="false">'4. Scored Leads'!A130</f>
        <v>L0129</v>
      </c>
      <c r="D266" s="49" t="str">
        <f aca="false">'4. Scored Leads'!B130</f>
        <v>Tanvir Hossain</v>
      </c>
      <c r="E266" s="49" t="str">
        <f aca="false">'4. Scored Leads'!C130</f>
        <v>01414491476</v>
      </c>
      <c r="F266" s="49" t="str">
        <f aca="false">'4. Scored Leads'!D130</f>
        <v>Bashundhara R/A</v>
      </c>
      <c r="G266" s="49" t="str">
        <f aca="false">'4. Scored Leads'!E130</f>
        <v>Skyline Heights – Bashundhara</v>
      </c>
      <c r="H266" s="51" t="n">
        <f aca="false">'4. Scored Leads'!G130</f>
        <v>6999999</v>
      </c>
      <c r="I266" s="56" t="n">
        <f aca="false">'4. Scored Leads'!X130</f>
        <v>66</v>
      </c>
      <c r="J266" s="49" t="str">
        <f aca="false">'4. Scored Leads'!Y130</f>
        <v>Warm</v>
      </c>
      <c r="K266" s="49" t="str">
        <f aca="false">IF(J266="Hot","≤ 5 min",IF(J266="Warm","≤ 24 hrs","≤ 72 hrs"))</f>
        <v>≤ 24 hrs</v>
      </c>
      <c r="L266" s="78" t="str">
        <f aca="false">IF(J266="Hot","Open w/ site-visit slot offer · highlight scarcity · close for visit date",IF(J266="Warm","Share floor plan + EMI calc · qualify timeline · book callback","Polite single attempt · log objection · move to retargeting"))</f>
        <v>Share floor plan + EMI calc · qualify timeline · book callback</v>
      </c>
    </row>
    <row r="267" customFormat="false" ht="15" hidden="false" customHeight="true" outlineLevel="0" collapsed="false">
      <c r="B267" s="52" t="n">
        <v>262</v>
      </c>
      <c r="C267" s="52" t="str">
        <f aca="false">'4. Scored Leads'!A180</f>
        <v>L0179</v>
      </c>
      <c r="D267" s="52" t="str">
        <f aca="false">'4. Scored Leads'!B180</f>
        <v>Nabila Rahman</v>
      </c>
      <c r="E267" s="52" t="str">
        <f aca="false">'4. Scored Leads'!C180</f>
        <v>01961919657</v>
      </c>
      <c r="F267" s="52" t="str">
        <f aca="false">'4. Scored Leads'!D180</f>
        <v>Aftab Nagar</v>
      </c>
      <c r="G267" s="52" t="str">
        <f aca="false">'4. Scored Leads'!E180</f>
        <v>Uttara Greenview</v>
      </c>
      <c r="H267" s="54" t="n">
        <f aca="false">'4. Scored Leads'!G180</f>
        <v>13750000</v>
      </c>
      <c r="I267" s="58" t="n">
        <f aca="false">'4. Scored Leads'!X180</f>
        <v>66</v>
      </c>
      <c r="J267" s="52" t="str">
        <f aca="false">'4. Scored Leads'!Y180</f>
        <v>Warm</v>
      </c>
      <c r="K267" s="52" t="str">
        <f aca="false">IF(J267="Hot","≤ 5 min",IF(J267="Warm","≤ 24 hrs","≤ 72 hrs"))</f>
        <v>≤ 24 hrs</v>
      </c>
      <c r="L267" s="79" t="str">
        <f aca="false">IF(J267="Hot","Open w/ site-visit slot offer · highlight scarcity · close for visit date",IF(J267="Warm","Share floor plan + EMI calc · qualify timeline · book callback","Polite single attempt · log objection · move to retargeting"))</f>
        <v>Share floor plan + EMI calc · qualify timeline · book callback</v>
      </c>
    </row>
    <row r="268" customFormat="false" ht="15" hidden="false" customHeight="true" outlineLevel="0" collapsed="false">
      <c r="B268" s="49" t="n">
        <v>263</v>
      </c>
      <c r="C268" s="49" t="str">
        <f aca="false">'4. Scored Leads'!A208</f>
        <v>L0207</v>
      </c>
      <c r="D268" s="49" t="str">
        <f aca="false">'4. Scored Leads'!B208</f>
        <v>Nazmul Akond</v>
      </c>
      <c r="E268" s="49" t="str">
        <f aca="false">'4. Scored Leads'!C208</f>
        <v>01616711207</v>
      </c>
      <c r="F268" s="49" t="str">
        <f aca="false">'4. Scored Leads'!D208</f>
        <v>Aftab Nagar</v>
      </c>
      <c r="G268" s="49" t="str">
        <f aca="false">'4. Scored Leads'!E208</f>
        <v>Skyline Heights – Bashundhara</v>
      </c>
      <c r="H268" s="51" t="n">
        <f aca="false">'4. Scored Leads'!G208</f>
        <v>6999999</v>
      </c>
      <c r="I268" s="56" t="n">
        <f aca="false">'4. Scored Leads'!X208</f>
        <v>66</v>
      </c>
      <c r="J268" s="49" t="str">
        <f aca="false">'4. Scored Leads'!Y208</f>
        <v>Warm</v>
      </c>
      <c r="K268" s="49" t="str">
        <f aca="false">IF(J268="Hot","≤ 5 min",IF(J268="Warm","≤ 24 hrs","≤ 72 hrs"))</f>
        <v>≤ 24 hrs</v>
      </c>
      <c r="L268" s="78" t="str">
        <f aca="false">IF(J268="Hot","Open w/ site-visit slot offer · highlight scarcity · close for visit date",IF(J268="Warm","Share floor plan + EMI calc · qualify timeline · book callback","Polite single attempt · log objection · move to retargeting"))</f>
        <v>Share floor plan + EMI calc · qualify timeline · book callback</v>
      </c>
    </row>
    <row r="269" customFormat="false" ht="15" hidden="false" customHeight="true" outlineLevel="0" collapsed="false">
      <c r="B269" s="52" t="n">
        <v>264</v>
      </c>
      <c r="C269" s="52" t="str">
        <f aca="false">'4. Scored Leads'!A216</f>
        <v>L0215</v>
      </c>
      <c r="D269" s="52" t="str">
        <f aca="false">'4. Scored Leads'!B216</f>
        <v>Riaz Akond</v>
      </c>
      <c r="E269" s="52" t="str">
        <f aca="false">'4. Scored Leads'!C216</f>
        <v>01671357852</v>
      </c>
      <c r="F269" s="52" t="str">
        <f aca="false">'4. Scored Leads'!D216</f>
        <v>Bashundhara R/A</v>
      </c>
      <c r="G269" s="52" t="str">
        <f aca="false">'4. Scored Leads'!E216</f>
        <v>Generic / Not Sure</v>
      </c>
      <c r="H269" s="54" t="n">
        <f aca="false">'4. Scored Leads'!G216</f>
        <v>11249999</v>
      </c>
      <c r="I269" s="58" t="n">
        <f aca="false">'4. Scored Leads'!X216</f>
        <v>66</v>
      </c>
      <c r="J269" s="52" t="str">
        <f aca="false">'4. Scored Leads'!Y216</f>
        <v>Warm</v>
      </c>
      <c r="K269" s="52" t="str">
        <f aca="false">IF(J269="Hot","≤ 5 min",IF(J269="Warm","≤ 24 hrs","≤ 72 hrs"))</f>
        <v>≤ 24 hrs</v>
      </c>
      <c r="L269" s="79" t="str">
        <f aca="false">IF(J269="Hot","Open w/ site-visit slot offer · highlight scarcity · close for visit date",IF(J269="Warm","Share floor plan + EMI calc · qualify timeline · book callback","Polite single attempt · log objection · move to retargeting"))</f>
        <v>Share floor plan + EMI calc · qualify timeline · book callback</v>
      </c>
    </row>
    <row r="270" customFormat="false" ht="15" hidden="false" customHeight="true" outlineLevel="0" collapsed="false">
      <c r="B270" s="49" t="n">
        <v>265</v>
      </c>
      <c r="C270" s="49" t="str">
        <f aca="false">'4. Scored Leads'!A234</f>
        <v>L0233</v>
      </c>
      <c r="D270" s="49" t="str">
        <f aca="false">'4. Scored Leads'!B234</f>
        <v>Towhid Ahmed</v>
      </c>
      <c r="E270" s="49" t="str">
        <f aca="false">'4. Scored Leads'!C234</f>
        <v>01484076789</v>
      </c>
      <c r="F270" s="49" t="str">
        <f aca="false">'4. Scored Leads'!D234</f>
        <v>Bashundhara R/A</v>
      </c>
      <c r="G270" s="49" t="str">
        <f aca="false">'4. Scored Leads'!E234</f>
        <v>Banasree Bay</v>
      </c>
      <c r="H270" s="51" t="n">
        <f aca="false">'4. Scored Leads'!G234</f>
        <v>20000000</v>
      </c>
      <c r="I270" s="56" t="n">
        <f aca="false">'4. Scored Leads'!X234</f>
        <v>66</v>
      </c>
      <c r="J270" s="49" t="str">
        <f aca="false">'4. Scored Leads'!Y234</f>
        <v>Warm</v>
      </c>
      <c r="K270" s="49" t="str">
        <f aca="false">IF(J270="Hot","≤ 5 min",IF(J270="Warm","≤ 24 hrs","≤ 72 hrs"))</f>
        <v>≤ 24 hrs</v>
      </c>
      <c r="L270" s="78" t="str">
        <f aca="false">IF(J270="Hot","Open w/ site-visit slot offer · highlight scarcity · close for visit date",IF(J270="Warm","Share floor plan + EMI calc · qualify timeline · book callback","Polite single attempt · log objection · move to retargeting"))</f>
        <v>Share floor plan + EMI calc · qualify timeline · book callback</v>
      </c>
    </row>
    <row r="271" customFormat="false" ht="15" hidden="false" customHeight="true" outlineLevel="0" collapsed="false">
      <c r="B271" s="52" t="n">
        <v>266</v>
      </c>
      <c r="C271" s="52" t="str">
        <f aca="false">'4. Scored Leads'!A244</f>
        <v>L0243</v>
      </c>
      <c r="D271" s="52" t="str">
        <f aca="false">'4. Scored Leads'!B244</f>
        <v>Tanzila Pramanik</v>
      </c>
      <c r="E271" s="52" t="str">
        <f aca="false">'4. Scored Leads'!C244</f>
        <v>01358074120</v>
      </c>
      <c r="F271" s="52" t="str">
        <f aca="false">'4. Scored Leads'!D244</f>
        <v>Uttara</v>
      </c>
      <c r="G271" s="52" t="str">
        <f aca="false">'4. Scored Leads'!E244</f>
        <v>Generic / Not Sure</v>
      </c>
      <c r="H271" s="54" t="n">
        <f aca="false">'4. Scored Leads'!G244</f>
        <v>8999999</v>
      </c>
      <c r="I271" s="58" t="n">
        <f aca="false">'4. Scored Leads'!X244</f>
        <v>66</v>
      </c>
      <c r="J271" s="52" t="str">
        <f aca="false">'4. Scored Leads'!Y244</f>
        <v>Warm</v>
      </c>
      <c r="K271" s="52" t="str">
        <f aca="false">IF(J271="Hot","≤ 5 min",IF(J271="Warm","≤ 24 hrs","≤ 72 hrs"))</f>
        <v>≤ 24 hrs</v>
      </c>
      <c r="L271" s="79" t="str">
        <f aca="false">IF(J271="Hot","Open w/ site-visit slot offer · highlight scarcity · close for visit date",IF(J271="Warm","Share floor plan + EMI calc · qualify timeline · book callback","Polite single attempt · log objection · move to retargeting"))</f>
        <v>Share floor plan + EMI calc · qualify timeline · book callback</v>
      </c>
    </row>
    <row r="272" customFormat="false" ht="15" hidden="false" customHeight="true" outlineLevel="0" collapsed="false">
      <c r="B272" s="49" t="n">
        <v>267</v>
      </c>
      <c r="C272" s="49" t="str">
        <f aca="false">'4. Scored Leads'!A289</f>
        <v>L0288</v>
      </c>
      <c r="D272" s="49" t="str">
        <f aca="false">'4. Scored Leads'!B289</f>
        <v>Anik Sarkar</v>
      </c>
      <c r="E272" s="49" t="str">
        <f aca="false">'4. Scored Leads'!C289</f>
        <v>01392408222</v>
      </c>
      <c r="F272" s="49" t="str">
        <f aca="false">'4. Scored Leads'!D289</f>
        <v>Uttara</v>
      </c>
      <c r="G272" s="49" t="str">
        <f aca="false">'4. Scored Leads'!E289</f>
        <v>Skyline Heights – Bashundhara</v>
      </c>
      <c r="H272" s="51" t="n">
        <f aca="false">'4. Scored Leads'!G289</f>
        <v>13750000</v>
      </c>
      <c r="I272" s="56" t="n">
        <f aca="false">'4. Scored Leads'!X289</f>
        <v>66</v>
      </c>
      <c r="J272" s="49" t="str">
        <f aca="false">'4. Scored Leads'!Y289</f>
        <v>Warm</v>
      </c>
      <c r="K272" s="49" t="str">
        <f aca="false">IF(J272="Hot","≤ 5 min",IF(J272="Warm","≤ 24 hrs","≤ 72 hrs"))</f>
        <v>≤ 24 hrs</v>
      </c>
      <c r="L272" s="78" t="str">
        <f aca="false">IF(J272="Hot","Open w/ site-visit slot offer · highlight scarcity · close for visit date",IF(J272="Warm","Share floor plan + EMI calc · qualify timeline · book callback","Polite single attempt · log objection · move to retargeting"))</f>
        <v>Share floor plan + EMI calc · qualify timeline · book callback</v>
      </c>
    </row>
    <row r="273" customFormat="false" ht="15" hidden="false" customHeight="true" outlineLevel="0" collapsed="false">
      <c r="B273" s="52" t="n">
        <v>268</v>
      </c>
      <c r="C273" s="52" t="str">
        <f aca="false">'4. Scored Leads'!A299</f>
        <v>L0298</v>
      </c>
      <c r="D273" s="52" t="str">
        <f aca="false">'4. Scored Leads'!B299</f>
        <v>Rabeya Talukder</v>
      </c>
      <c r="E273" s="52" t="str">
        <f aca="false">'4. Scored Leads'!C299</f>
        <v>01723083402</v>
      </c>
      <c r="F273" s="52" t="str">
        <f aca="false">'4. Scored Leads'!D299</f>
        <v>Dhanmondi</v>
      </c>
      <c r="G273" s="52" t="str">
        <f aca="false">'4. Scored Leads'!E299</f>
        <v>Banasree Bay</v>
      </c>
      <c r="H273" s="54" t="n">
        <f aca="false">'4. Scored Leads'!G299</f>
        <v>8999999</v>
      </c>
      <c r="I273" s="58" t="n">
        <f aca="false">'4. Scored Leads'!X299</f>
        <v>66</v>
      </c>
      <c r="J273" s="52" t="str">
        <f aca="false">'4. Scored Leads'!Y299</f>
        <v>Warm</v>
      </c>
      <c r="K273" s="52" t="str">
        <f aca="false">IF(J273="Hot","≤ 5 min",IF(J273="Warm","≤ 24 hrs","≤ 72 hrs"))</f>
        <v>≤ 24 hrs</v>
      </c>
      <c r="L273" s="79" t="str">
        <f aca="false">IF(J273="Hot","Open w/ site-visit slot offer · highlight scarcity · close for visit date",IF(J273="Warm","Share floor plan + EMI calc · qualify timeline · book callback","Polite single attempt · log objection · move to retargeting"))</f>
        <v>Share floor plan + EMI calc · qualify timeline · book callback</v>
      </c>
    </row>
    <row r="274" customFormat="false" ht="15" hidden="false" customHeight="true" outlineLevel="0" collapsed="false">
      <c r="B274" s="49" t="n">
        <v>269</v>
      </c>
      <c r="C274" s="49" t="str">
        <f aca="false">'4. Scored Leads'!A306</f>
        <v>L0305</v>
      </c>
      <c r="D274" s="49" t="str">
        <f aca="false">'4. Scored Leads'!B306</f>
        <v>Sumaiya Mollah</v>
      </c>
      <c r="E274" s="49" t="str">
        <f aca="false">'4. Scored Leads'!C306</f>
        <v>01526065019</v>
      </c>
      <c r="F274" s="49" t="str">
        <f aca="false">'4. Scored Leads'!D306</f>
        <v>Uttara</v>
      </c>
      <c r="G274" s="49" t="str">
        <f aca="false">'4. Scored Leads'!E306</f>
        <v>Generic / Not Sure</v>
      </c>
      <c r="H274" s="51" t="n">
        <f aca="false">'4. Scored Leads'!G306</f>
        <v>20000000</v>
      </c>
      <c r="I274" s="56" t="n">
        <f aca="false">'4. Scored Leads'!X306</f>
        <v>66</v>
      </c>
      <c r="J274" s="49" t="str">
        <f aca="false">'4. Scored Leads'!Y306</f>
        <v>Warm</v>
      </c>
      <c r="K274" s="49" t="str">
        <f aca="false">IF(J274="Hot","≤ 5 min",IF(J274="Warm","≤ 24 hrs","≤ 72 hrs"))</f>
        <v>≤ 24 hrs</v>
      </c>
      <c r="L274" s="78" t="str">
        <f aca="false">IF(J274="Hot","Open w/ site-visit slot offer · highlight scarcity · close for visit date",IF(J274="Warm","Share floor plan + EMI calc · qualify timeline · book callback","Polite single attempt · log objection · move to retargeting"))</f>
        <v>Share floor plan + EMI calc · qualify timeline · book callback</v>
      </c>
    </row>
    <row r="275" customFormat="false" ht="15" hidden="false" customHeight="true" outlineLevel="0" collapsed="false">
      <c r="B275" s="52" t="n">
        <v>270</v>
      </c>
      <c r="C275" s="52" t="str">
        <f aca="false">'4. Scored Leads'!A405</f>
        <v>L0404</v>
      </c>
      <c r="D275" s="52" t="str">
        <f aca="false">'4. Scored Leads'!B405</f>
        <v>Riaz Siddique</v>
      </c>
      <c r="E275" s="52" t="str">
        <f aca="false">'4. Scored Leads'!C405</f>
        <v>01311776872</v>
      </c>
      <c r="F275" s="52" t="str">
        <f aca="false">'4. Scored Leads'!D405</f>
        <v>Banasree</v>
      </c>
      <c r="G275" s="52" t="str">
        <f aca="false">'4. Scored Leads'!E405</f>
        <v>Aftab Garden Residence</v>
      </c>
      <c r="H275" s="54" t="n">
        <f aca="false">'4. Scored Leads'!G405</f>
        <v>20000000</v>
      </c>
      <c r="I275" s="58" t="n">
        <f aca="false">'4. Scored Leads'!X405</f>
        <v>66</v>
      </c>
      <c r="J275" s="52" t="str">
        <f aca="false">'4. Scored Leads'!Y405</f>
        <v>Warm</v>
      </c>
      <c r="K275" s="52" t="str">
        <f aca="false">IF(J275="Hot","≤ 5 min",IF(J275="Warm","≤ 24 hrs","≤ 72 hrs"))</f>
        <v>≤ 24 hrs</v>
      </c>
      <c r="L275" s="79" t="str">
        <f aca="false">IF(J275="Hot","Open w/ site-visit slot offer · highlight scarcity · close for visit date",IF(J275="Warm","Share floor plan + EMI calc · qualify timeline · book callback","Polite single attempt · log objection · move to retargeting"))</f>
        <v>Share floor plan + EMI calc · qualify timeline · book callback</v>
      </c>
    </row>
    <row r="276" customFormat="false" ht="15" hidden="false" customHeight="true" outlineLevel="0" collapsed="false">
      <c r="B276" s="49" t="n">
        <v>271</v>
      </c>
      <c r="C276" s="49" t="str">
        <f aca="false">'4. Scored Leads'!A414</f>
        <v>L0413</v>
      </c>
      <c r="D276" s="49" t="str">
        <f aca="false">'4. Scored Leads'!B414</f>
        <v>Tanzila Ahmed</v>
      </c>
      <c r="E276" s="49" t="str">
        <f aca="false">'4. Scored Leads'!C414</f>
        <v>01923885652</v>
      </c>
      <c r="F276" s="49" t="str">
        <f aca="false">'4. Scored Leads'!D414</f>
        <v>Bashundhara R/A</v>
      </c>
      <c r="G276" s="49" t="str">
        <f aca="false">'4. Scored Leads'!E414</f>
        <v>Uttara Greenview</v>
      </c>
      <c r="H276" s="51" t="n">
        <f aca="false">'4. Scored Leads'!G414</f>
        <v>6999999</v>
      </c>
      <c r="I276" s="56" t="n">
        <f aca="false">'4. Scored Leads'!X414</f>
        <v>66</v>
      </c>
      <c r="J276" s="49" t="str">
        <f aca="false">'4. Scored Leads'!Y414</f>
        <v>Warm</v>
      </c>
      <c r="K276" s="49" t="str">
        <f aca="false">IF(J276="Hot","≤ 5 min",IF(J276="Warm","≤ 24 hrs","≤ 72 hrs"))</f>
        <v>≤ 24 hrs</v>
      </c>
      <c r="L276" s="78" t="str">
        <f aca="false">IF(J276="Hot","Open w/ site-visit slot offer · highlight scarcity · close for visit date",IF(J276="Warm","Share floor plan + EMI calc · qualify timeline · book callback","Polite single attempt · log objection · move to retargeting"))</f>
        <v>Share floor plan + EMI calc · qualify timeline · book callback</v>
      </c>
    </row>
    <row r="277" customFormat="false" ht="15" hidden="false" customHeight="true" outlineLevel="0" collapsed="false">
      <c r="B277" s="52" t="n">
        <v>272</v>
      </c>
      <c r="C277" s="52" t="str">
        <f aca="false">'4. Scored Leads'!A418</f>
        <v>L0417</v>
      </c>
      <c r="D277" s="52" t="str">
        <f aca="false">'4. Scored Leads'!B418</f>
        <v>Shakil Mondol</v>
      </c>
      <c r="E277" s="52" t="str">
        <f aca="false">'4. Scored Leads'!C418</f>
        <v>01478057215</v>
      </c>
      <c r="F277" s="52" t="str">
        <f aca="false">'4. Scored Leads'!D418</f>
        <v>Dhanmondi</v>
      </c>
      <c r="G277" s="52" t="str">
        <f aca="false">'4. Scored Leads'!E418</f>
        <v>Skyline Heights – Bashundhara</v>
      </c>
      <c r="H277" s="54" t="n">
        <f aca="false">'4. Scored Leads'!G418</f>
        <v>8999999</v>
      </c>
      <c r="I277" s="58" t="n">
        <f aca="false">'4. Scored Leads'!X418</f>
        <v>66</v>
      </c>
      <c r="J277" s="52" t="str">
        <f aca="false">'4. Scored Leads'!Y418</f>
        <v>Warm</v>
      </c>
      <c r="K277" s="52" t="str">
        <f aca="false">IF(J277="Hot","≤ 5 min",IF(J277="Warm","≤ 24 hrs","≤ 72 hrs"))</f>
        <v>≤ 24 hrs</v>
      </c>
      <c r="L277" s="79" t="str">
        <f aca="false">IF(J277="Hot","Open w/ site-visit slot offer · highlight scarcity · close for visit date",IF(J277="Warm","Share floor plan + EMI calc · qualify timeline · book callback","Polite single attempt · log objection · move to retargeting"))</f>
        <v>Share floor plan + EMI calc · qualify timeline · book callback</v>
      </c>
    </row>
    <row r="278" customFormat="false" ht="15" hidden="false" customHeight="true" outlineLevel="0" collapsed="false">
      <c r="B278" s="49" t="n">
        <v>273</v>
      </c>
      <c r="C278" s="49" t="str">
        <f aca="false">'4. Scored Leads'!A421</f>
        <v>L0420</v>
      </c>
      <c r="D278" s="49" t="str">
        <f aca="false">'4. Scored Leads'!B421</f>
        <v>Rakib Reza</v>
      </c>
      <c r="E278" s="49" t="str">
        <f aca="false">'4. Scored Leads'!C421</f>
        <v>01729592728</v>
      </c>
      <c r="F278" s="49" t="str">
        <f aca="false">'4. Scored Leads'!D421</f>
        <v>Bashundhara R/A</v>
      </c>
      <c r="G278" s="49" t="str">
        <f aca="false">'4. Scored Leads'!E421</f>
        <v>Uttara Greenview</v>
      </c>
      <c r="H278" s="51" t="n">
        <f aca="false">'4. Scored Leads'!G421</f>
        <v>8999999</v>
      </c>
      <c r="I278" s="56" t="n">
        <f aca="false">'4. Scored Leads'!X421</f>
        <v>66</v>
      </c>
      <c r="J278" s="49" t="str">
        <f aca="false">'4. Scored Leads'!Y421</f>
        <v>Warm</v>
      </c>
      <c r="K278" s="49" t="str">
        <f aca="false">IF(J278="Hot","≤ 5 min",IF(J278="Warm","≤ 24 hrs","≤ 72 hrs"))</f>
        <v>≤ 24 hrs</v>
      </c>
      <c r="L278" s="78" t="str">
        <f aca="false">IF(J278="Hot","Open w/ site-visit slot offer · highlight scarcity · close for visit date",IF(J278="Warm","Share floor plan + EMI calc · qualify timeline · book callback","Polite single attempt · log objection · move to retargeting"))</f>
        <v>Share floor plan + EMI calc · qualify timeline · book callback</v>
      </c>
    </row>
    <row r="279" customFormat="false" ht="15" hidden="false" customHeight="true" outlineLevel="0" collapsed="false">
      <c r="B279" s="52" t="n">
        <v>274</v>
      </c>
      <c r="C279" s="52" t="str">
        <f aca="false">'4. Scored Leads'!A422</f>
        <v>L0421</v>
      </c>
      <c r="D279" s="52" t="str">
        <f aca="false">'4. Scored Leads'!B422</f>
        <v>Imran Sheikh</v>
      </c>
      <c r="E279" s="52" t="str">
        <f aca="false">'4. Scored Leads'!C422</f>
        <v>01318153523</v>
      </c>
      <c r="F279" s="52" t="str">
        <f aca="false">'4. Scored Leads'!D422</f>
        <v>Badda</v>
      </c>
      <c r="G279" s="52" t="str">
        <f aca="false">'4. Scored Leads'!E422</f>
        <v>Skyline Heights – Bashundhara</v>
      </c>
      <c r="H279" s="54" t="n">
        <f aca="false">'4. Scored Leads'!G422</f>
        <v>13750000</v>
      </c>
      <c r="I279" s="58" t="n">
        <f aca="false">'4. Scored Leads'!X422</f>
        <v>66</v>
      </c>
      <c r="J279" s="52" t="str">
        <f aca="false">'4. Scored Leads'!Y422</f>
        <v>Warm</v>
      </c>
      <c r="K279" s="52" t="str">
        <f aca="false">IF(J279="Hot","≤ 5 min",IF(J279="Warm","≤ 24 hrs","≤ 72 hrs"))</f>
        <v>≤ 24 hrs</v>
      </c>
      <c r="L279" s="79" t="str">
        <f aca="false">IF(J279="Hot","Open w/ site-visit slot offer · highlight scarcity · close for visit date",IF(J279="Warm","Share floor plan + EMI calc · qualify timeline · book callback","Polite single attempt · log objection · move to retargeting"))</f>
        <v>Share floor plan + EMI calc · qualify timeline · book callback</v>
      </c>
    </row>
    <row r="280" customFormat="false" ht="15" hidden="false" customHeight="true" outlineLevel="0" collapsed="false">
      <c r="B280" s="49" t="n">
        <v>275</v>
      </c>
      <c r="C280" s="49" t="str">
        <f aca="false">'4. Scored Leads'!A425</f>
        <v>L0424</v>
      </c>
      <c r="D280" s="49" t="str">
        <f aca="false">'4. Scored Leads'!B425</f>
        <v>Nahida Rahman</v>
      </c>
      <c r="E280" s="49" t="str">
        <f aca="false">'4. Scored Leads'!C425</f>
        <v>01722939469</v>
      </c>
      <c r="F280" s="49" t="str">
        <f aca="false">'4. Scored Leads'!D425</f>
        <v>Dhanmondi</v>
      </c>
      <c r="G280" s="49" t="str">
        <f aca="false">'4. Scored Leads'!E425</f>
        <v>Uttara Greenview</v>
      </c>
      <c r="H280" s="51" t="n">
        <f aca="false">'4. Scored Leads'!G425</f>
        <v>8999999</v>
      </c>
      <c r="I280" s="56" t="n">
        <f aca="false">'4. Scored Leads'!X425</f>
        <v>66</v>
      </c>
      <c r="J280" s="49" t="str">
        <f aca="false">'4. Scored Leads'!Y425</f>
        <v>Warm</v>
      </c>
      <c r="K280" s="49" t="str">
        <f aca="false">IF(J280="Hot","≤ 5 min",IF(J280="Warm","≤ 24 hrs","≤ 72 hrs"))</f>
        <v>≤ 24 hrs</v>
      </c>
      <c r="L280" s="78" t="str">
        <f aca="false">IF(J280="Hot","Open w/ site-visit slot offer · highlight scarcity · close for visit date",IF(J280="Warm","Share floor plan + EMI calc · qualify timeline · book callback","Polite single attempt · log objection · move to retargeting"))</f>
        <v>Share floor plan + EMI calc · qualify timeline · book callback</v>
      </c>
    </row>
    <row r="281" customFormat="false" ht="15" hidden="false" customHeight="true" outlineLevel="0" collapsed="false">
      <c r="B281" s="52" t="n">
        <v>276</v>
      </c>
      <c r="C281" s="52" t="str">
        <f aca="false">'4. Scored Leads'!A457</f>
        <v>L0456</v>
      </c>
      <c r="D281" s="52" t="str">
        <f aca="false">'4. Scored Leads'!B457</f>
        <v>Tasnim Bhuiyan</v>
      </c>
      <c r="E281" s="52" t="str">
        <f aca="false">'4. Scored Leads'!C457</f>
        <v>01991872742</v>
      </c>
      <c r="F281" s="52" t="str">
        <f aca="false">'4. Scored Leads'!D457</f>
        <v>Aftab Nagar</v>
      </c>
      <c r="G281" s="52" t="str">
        <f aca="false">'4. Scored Leads'!E457</f>
        <v>Generic / Not Sure</v>
      </c>
      <c r="H281" s="54" t="n">
        <f aca="false">'4. Scored Leads'!G457</f>
        <v>11249999</v>
      </c>
      <c r="I281" s="58" t="n">
        <f aca="false">'4. Scored Leads'!X457</f>
        <v>66</v>
      </c>
      <c r="J281" s="52" t="str">
        <f aca="false">'4. Scored Leads'!Y457</f>
        <v>Warm</v>
      </c>
      <c r="K281" s="52" t="str">
        <f aca="false">IF(J281="Hot","≤ 5 min",IF(J281="Warm","≤ 24 hrs","≤ 72 hrs"))</f>
        <v>≤ 24 hrs</v>
      </c>
      <c r="L281" s="79" t="str">
        <f aca="false">IF(J281="Hot","Open w/ site-visit slot offer · highlight scarcity · close for visit date",IF(J281="Warm","Share floor plan + EMI calc · qualify timeline · book callback","Polite single attempt · log objection · move to retargeting"))</f>
        <v>Share floor plan + EMI calc · qualify timeline · book callback</v>
      </c>
    </row>
    <row r="282" customFormat="false" ht="15" hidden="false" customHeight="true" outlineLevel="0" collapsed="false">
      <c r="B282" s="49" t="n">
        <v>277</v>
      </c>
      <c r="C282" s="49" t="str">
        <f aca="false">'4. Scored Leads'!A481</f>
        <v>L0480</v>
      </c>
      <c r="D282" s="49" t="str">
        <f aca="false">'4. Scored Leads'!B481</f>
        <v>Lubna Akond</v>
      </c>
      <c r="E282" s="49" t="str">
        <f aca="false">'4. Scored Leads'!C481</f>
        <v>01965920246</v>
      </c>
      <c r="F282" s="49" t="str">
        <f aca="false">'4. Scored Leads'!D481</f>
        <v>Aftab Nagar</v>
      </c>
      <c r="G282" s="49" t="str">
        <f aca="false">'4. Scored Leads'!E481</f>
        <v>Generic / Not Sure</v>
      </c>
      <c r="H282" s="51" t="n">
        <f aca="false">'4. Scored Leads'!G481</f>
        <v>11249999</v>
      </c>
      <c r="I282" s="56" t="n">
        <f aca="false">'4. Scored Leads'!X481</f>
        <v>66</v>
      </c>
      <c r="J282" s="49" t="str">
        <f aca="false">'4. Scored Leads'!Y481</f>
        <v>Warm</v>
      </c>
      <c r="K282" s="49" t="str">
        <f aca="false">IF(J282="Hot","≤ 5 min",IF(J282="Warm","≤ 24 hrs","≤ 72 hrs"))</f>
        <v>≤ 24 hrs</v>
      </c>
      <c r="L282" s="78" t="str">
        <f aca="false">IF(J282="Hot","Open w/ site-visit slot offer · highlight scarcity · close for visit date",IF(J282="Warm","Share floor plan + EMI calc · qualify timeline · book callback","Polite single attempt · log objection · move to retargeting"))</f>
        <v>Share floor plan + EMI calc · qualify timeline · book callback</v>
      </c>
    </row>
    <row r="283" customFormat="false" ht="15" hidden="false" customHeight="true" outlineLevel="0" collapsed="false">
      <c r="B283" s="52" t="n">
        <v>278</v>
      </c>
      <c r="C283" s="52" t="str">
        <f aca="false">'4. Scored Leads'!A18</f>
        <v>L0017</v>
      </c>
      <c r="D283" s="52" t="str">
        <f aca="false">'4. Scored Leads'!B18</f>
        <v>Mizan Akhtar</v>
      </c>
      <c r="E283" s="52" t="str">
        <f aca="false">'4. Scored Leads'!C18</f>
        <v>01370656272</v>
      </c>
      <c r="F283" s="52" t="str">
        <f aca="false">'4. Scored Leads'!D18</f>
        <v>Mirpur DOHS</v>
      </c>
      <c r="G283" s="52" t="str">
        <f aca="false">'4. Scored Leads'!E18</f>
        <v>Generic / Not Sure</v>
      </c>
      <c r="H283" s="54" t="n">
        <f aca="false">'4. Scored Leads'!G18</f>
        <v>11249999</v>
      </c>
      <c r="I283" s="58" t="n">
        <f aca="false">'4. Scored Leads'!X18</f>
        <v>65</v>
      </c>
      <c r="J283" s="52" t="str">
        <f aca="false">'4. Scored Leads'!Y18</f>
        <v>Warm</v>
      </c>
      <c r="K283" s="52" t="str">
        <f aca="false">IF(J283="Hot","≤ 5 min",IF(J283="Warm","≤ 24 hrs","≤ 72 hrs"))</f>
        <v>≤ 24 hrs</v>
      </c>
      <c r="L283" s="79" t="str">
        <f aca="false">IF(J283="Hot","Open w/ site-visit slot offer · highlight scarcity · close for visit date",IF(J283="Warm","Share floor plan + EMI calc · qualify timeline · book callback","Polite single attempt · log objection · move to retargeting"))</f>
        <v>Share floor plan + EMI calc · qualify timeline · book callback</v>
      </c>
    </row>
    <row r="284" customFormat="false" ht="15" hidden="false" customHeight="true" outlineLevel="0" collapsed="false">
      <c r="B284" s="49" t="n">
        <v>279</v>
      </c>
      <c r="C284" s="49" t="str">
        <f aca="false">'4. Scored Leads'!A28</f>
        <v>L0027</v>
      </c>
      <c r="D284" s="49" t="str">
        <f aca="false">'4. Scored Leads'!B28</f>
        <v>Arif Sheikh</v>
      </c>
      <c r="E284" s="49" t="str">
        <f aca="false">'4. Scored Leads'!C28</f>
        <v>01548467737</v>
      </c>
      <c r="F284" s="49" t="str">
        <f aca="false">'4. Scored Leads'!D28</f>
        <v>Bashundhara R/A</v>
      </c>
      <c r="G284" s="49" t="str">
        <f aca="false">'4. Scored Leads'!E28</f>
        <v>Generic / Not Sure</v>
      </c>
      <c r="H284" s="51" t="n">
        <f aca="false">'4. Scored Leads'!G28</f>
        <v>6999999</v>
      </c>
      <c r="I284" s="56" t="n">
        <f aca="false">'4. Scored Leads'!X28</f>
        <v>65</v>
      </c>
      <c r="J284" s="49" t="str">
        <f aca="false">'4. Scored Leads'!Y28</f>
        <v>Warm</v>
      </c>
      <c r="K284" s="49" t="str">
        <f aca="false">IF(J284="Hot","≤ 5 min",IF(J284="Warm","≤ 24 hrs","≤ 72 hrs"))</f>
        <v>≤ 24 hrs</v>
      </c>
      <c r="L284" s="78" t="str">
        <f aca="false">IF(J284="Hot","Open w/ site-visit slot offer · highlight scarcity · close for visit date",IF(J284="Warm","Share floor plan + EMI calc · qualify timeline · book callback","Polite single attempt · log objection · move to retargeting"))</f>
        <v>Share floor plan + EMI calc · qualify timeline · book callback</v>
      </c>
    </row>
    <row r="285" customFormat="false" ht="15" hidden="false" customHeight="true" outlineLevel="0" collapsed="false">
      <c r="B285" s="52" t="n">
        <v>280</v>
      </c>
      <c r="C285" s="52" t="str">
        <f aca="false">'4. Scored Leads'!A44</f>
        <v>L0043</v>
      </c>
      <c r="D285" s="52" t="str">
        <f aca="false">'4. Scored Leads'!B44</f>
        <v>Arif Akond</v>
      </c>
      <c r="E285" s="52" t="str">
        <f aca="false">'4. Scored Leads'!C44</f>
        <v>01859782071</v>
      </c>
      <c r="F285" s="52" t="str">
        <f aca="false">'4. Scored Leads'!D44</f>
        <v>Bashundhara R/A</v>
      </c>
      <c r="G285" s="52" t="str">
        <f aca="false">'4. Scored Leads'!E44</f>
        <v>Aftab Garden Residence</v>
      </c>
      <c r="H285" s="54" t="n">
        <f aca="false">'4. Scored Leads'!G44</f>
        <v>8999999</v>
      </c>
      <c r="I285" s="58" t="n">
        <f aca="false">'4. Scored Leads'!X44</f>
        <v>65</v>
      </c>
      <c r="J285" s="52" t="str">
        <f aca="false">'4. Scored Leads'!Y44</f>
        <v>Warm</v>
      </c>
      <c r="K285" s="52" t="str">
        <f aca="false">IF(J285="Hot","≤ 5 min",IF(J285="Warm","≤ 24 hrs","≤ 72 hrs"))</f>
        <v>≤ 24 hrs</v>
      </c>
      <c r="L285" s="79" t="str">
        <f aca="false">IF(J285="Hot","Open w/ site-visit slot offer · highlight scarcity · close for visit date",IF(J285="Warm","Share floor plan + EMI calc · qualify timeline · book callback","Polite single attempt · log objection · move to retargeting"))</f>
        <v>Share floor plan + EMI calc · qualify timeline · book callback</v>
      </c>
    </row>
    <row r="286" customFormat="false" ht="15" hidden="false" customHeight="true" outlineLevel="0" collapsed="false">
      <c r="B286" s="49" t="n">
        <v>281</v>
      </c>
      <c r="C286" s="49" t="str">
        <f aca="false">'4. Scored Leads'!A46</f>
        <v>L0045</v>
      </c>
      <c r="D286" s="49" t="str">
        <f aca="false">'4. Scored Leads'!B46</f>
        <v>Nazmul Siddique</v>
      </c>
      <c r="E286" s="49" t="str">
        <f aca="false">'4. Scored Leads'!C46</f>
        <v>01741888059</v>
      </c>
      <c r="F286" s="49" t="str">
        <f aca="false">'4. Scored Leads'!D46</f>
        <v>Banasree</v>
      </c>
      <c r="G286" s="49" t="str">
        <f aca="false">'4. Scored Leads'!E46</f>
        <v>Skyline Heights – Bashundhara</v>
      </c>
      <c r="H286" s="51" t="n">
        <f aca="false">'4. Scored Leads'!G46</f>
        <v>6999999</v>
      </c>
      <c r="I286" s="56" t="n">
        <f aca="false">'4. Scored Leads'!X46</f>
        <v>65</v>
      </c>
      <c r="J286" s="49" t="str">
        <f aca="false">'4. Scored Leads'!Y46</f>
        <v>Warm</v>
      </c>
      <c r="K286" s="49" t="str">
        <f aca="false">IF(J286="Hot","≤ 5 min",IF(J286="Warm","≤ 24 hrs","≤ 72 hrs"))</f>
        <v>≤ 24 hrs</v>
      </c>
      <c r="L286" s="78" t="str">
        <f aca="false">IF(J286="Hot","Open w/ site-visit slot offer · highlight scarcity · close for visit date",IF(J286="Warm","Share floor plan + EMI calc · qualify timeline · book callback","Polite single attempt · log objection · move to retargeting"))</f>
        <v>Share floor plan + EMI calc · qualify timeline · book callback</v>
      </c>
    </row>
    <row r="287" customFormat="false" ht="15" hidden="false" customHeight="true" outlineLevel="0" collapsed="false">
      <c r="B287" s="52" t="n">
        <v>282</v>
      </c>
      <c r="C287" s="52" t="str">
        <f aca="false">'4. Scored Leads'!A61</f>
        <v>L0060</v>
      </c>
      <c r="D287" s="52" t="str">
        <f aca="false">'4. Scored Leads'!B61</f>
        <v>Tarek Khan</v>
      </c>
      <c r="E287" s="52" t="str">
        <f aca="false">'4. Scored Leads'!C61</f>
        <v>01458549733</v>
      </c>
      <c r="F287" s="52" t="str">
        <f aca="false">'4. Scored Leads'!D61</f>
        <v>Bashundhara R/A</v>
      </c>
      <c r="G287" s="52" t="str">
        <f aca="false">'4. Scored Leads'!E61</f>
        <v>Mirpur DOHS Premier</v>
      </c>
      <c r="H287" s="54" t="n">
        <f aca="false">'4. Scored Leads'!G61</f>
        <v>8999999</v>
      </c>
      <c r="I287" s="58" t="n">
        <f aca="false">'4. Scored Leads'!X61</f>
        <v>65</v>
      </c>
      <c r="J287" s="52" t="str">
        <f aca="false">'4. Scored Leads'!Y61</f>
        <v>Warm</v>
      </c>
      <c r="K287" s="52" t="str">
        <f aca="false">IF(J287="Hot","≤ 5 min",IF(J287="Warm","≤ 24 hrs","≤ 72 hrs"))</f>
        <v>≤ 24 hrs</v>
      </c>
      <c r="L287" s="79" t="str">
        <f aca="false">IF(J287="Hot","Open w/ site-visit slot offer · highlight scarcity · close for visit date",IF(J287="Warm","Share floor plan + EMI calc · qualify timeline · book callback","Polite single attempt · log objection · move to retargeting"))</f>
        <v>Share floor plan + EMI calc · qualify timeline · book callback</v>
      </c>
    </row>
    <row r="288" customFormat="false" ht="15" hidden="false" customHeight="true" outlineLevel="0" collapsed="false">
      <c r="B288" s="49" t="n">
        <v>283</v>
      </c>
      <c r="C288" s="49" t="str">
        <f aca="false">'4. Scored Leads'!A68</f>
        <v>L0067</v>
      </c>
      <c r="D288" s="49" t="str">
        <f aca="false">'4. Scored Leads'!B68</f>
        <v>Towhid Mollah</v>
      </c>
      <c r="E288" s="49" t="str">
        <f aca="false">'4. Scored Leads'!C68</f>
        <v>01386863375</v>
      </c>
      <c r="F288" s="49" t="str">
        <f aca="false">'4. Scored Leads'!D68</f>
        <v>Outside Dhaka</v>
      </c>
      <c r="G288" s="49" t="str">
        <f aca="false">'4. Scored Leads'!E68</f>
        <v>Generic / Not Sure</v>
      </c>
      <c r="H288" s="51" t="n">
        <f aca="false">'4. Scored Leads'!G68</f>
        <v>8999999</v>
      </c>
      <c r="I288" s="56" t="n">
        <f aca="false">'4. Scored Leads'!X68</f>
        <v>65</v>
      </c>
      <c r="J288" s="49" t="str">
        <f aca="false">'4. Scored Leads'!Y68</f>
        <v>Warm</v>
      </c>
      <c r="K288" s="49" t="str">
        <f aca="false">IF(J288="Hot","≤ 5 min",IF(J288="Warm","≤ 24 hrs","≤ 72 hrs"))</f>
        <v>≤ 24 hrs</v>
      </c>
      <c r="L288" s="78" t="str">
        <f aca="false">IF(J288="Hot","Open w/ site-visit slot offer · highlight scarcity · close for visit date",IF(J288="Warm","Share floor plan + EMI calc · qualify timeline · book callback","Polite single attempt · log objection · move to retargeting"))</f>
        <v>Share floor plan + EMI calc · qualify timeline · book callback</v>
      </c>
    </row>
    <row r="289" customFormat="false" ht="15" hidden="false" customHeight="true" outlineLevel="0" collapsed="false">
      <c r="B289" s="52" t="n">
        <v>284</v>
      </c>
      <c r="C289" s="52" t="str">
        <f aca="false">'4. Scored Leads'!A76</f>
        <v>L0075</v>
      </c>
      <c r="D289" s="52" t="str">
        <f aca="false">'4. Scored Leads'!B76</f>
        <v>Mizan Siddique</v>
      </c>
      <c r="E289" s="52" t="str">
        <f aca="false">'4. Scored Leads'!C76</f>
        <v>01699650477</v>
      </c>
      <c r="F289" s="52" t="str">
        <f aca="false">'4. Scored Leads'!D76</f>
        <v>Outside Dhaka</v>
      </c>
      <c r="G289" s="52" t="str">
        <f aca="false">'4. Scored Leads'!E76</f>
        <v>Uttara Greenview</v>
      </c>
      <c r="H289" s="54" t="n">
        <f aca="false">'4. Scored Leads'!G76</f>
        <v>6999999</v>
      </c>
      <c r="I289" s="58" t="n">
        <f aca="false">'4. Scored Leads'!X76</f>
        <v>65</v>
      </c>
      <c r="J289" s="52" t="str">
        <f aca="false">'4. Scored Leads'!Y76</f>
        <v>Warm</v>
      </c>
      <c r="K289" s="52" t="str">
        <f aca="false">IF(J289="Hot","≤ 5 min",IF(J289="Warm","≤ 24 hrs","≤ 72 hrs"))</f>
        <v>≤ 24 hrs</v>
      </c>
      <c r="L289" s="79" t="str">
        <f aca="false">IF(J289="Hot","Open w/ site-visit slot offer · highlight scarcity · close for visit date",IF(J289="Warm","Share floor plan + EMI calc · qualify timeline · book callback","Polite single attempt · log objection · move to retargeting"))</f>
        <v>Share floor plan + EMI calc · qualify timeline · book callback</v>
      </c>
    </row>
    <row r="290" customFormat="false" ht="15" hidden="false" customHeight="true" outlineLevel="0" collapsed="false">
      <c r="B290" s="49" t="n">
        <v>285</v>
      </c>
      <c r="C290" s="49" t="str">
        <f aca="false">'4. Scored Leads'!A98</f>
        <v>L0097</v>
      </c>
      <c r="D290" s="49" t="str">
        <f aca="false">'4. Scored Leads'!B98</f>
        <v>Shakil Islam</v>
      </c>
      <c r="E290" s="49" t="str">
        <f aca="false">'4. Scored Leads'!C98</f>
        <v>01651070296</v>
      </c>
      <c r="F290" s="49" t="str">
        <f aca="false">'4. Scored Leads'!D98</f>
        <v>Bashundhara R/A</v>
      </c>
      <c r="G290" s="49" t="str">
        <f aca="false">'4. Scored Leads'!E98</f>
        <v>Banasree Bay</v>
      </c>
      <c r="H290" s="51" t="n">
        <f aca="false">'4. Scored Leads'!G98</f>
        <v>4499999</v>
      </c>
      <c r="I290" s="56" t="n">
        <f aca="false">'4. Scored Leads'!X98</f>
        <v>65</v>
      </c>
      <c r="J290" s="49" t="str">
        <f aca="false">'4. Scored Leads'!Y98</f>
        <v>Warm</v>
      </c>
      <c r="K290" s="49" t="str">
        <f aca="false">IF(J290="Hot","≤ 5 min",IF(J290="Warm","≤ 24 hrs","≤ 72 hrs"))</f>
        <v>≤ 24 hrs</v>
      </c>
      <c r="L290" s="78" t="str">
        <f aca="false">IF(J290="Hot","Open w/ site-visit slot offer · highlight scarcity · close for visit date",IF(J290="Warm","Share floor plan + EMI calc · qualify timeline · book callback","Polite single attempt · log objection · move to retargeting"))</f>
        <v>Share floor plan + EMI calc · qualify timeline · book callback</v>
      </c>
    </row>
    <row r="291" customFormat="false" ht="15" hidden="false" customHeight="true" outlineLevel="0" collapsed="false">
      <c r="B291" s="52" t="n">
        <v>286</v>
      </c>
      <c r="C291" s="52" t="str">
        <f aca="false">'4. Scored Leads'!A103</f>
        <v>L0102</v>
      </c>
      <c r="D291" s="52" t="str">
        <f aca="false">'4. Scored Leads'!B103</f>
        <v>Ishrat Karim</v>
      </c>
      <c r="E291" s="52" t="str">
        <f aca="false">'4. Scored Leads'!C103</f>
        <v>01700676267</v>
      </c>
      <c r="F291" s="52" t="str">
        <f aca="false">'4. Scored Leads'!D103</f>
        <v>Banasree</v>
      </c>
      <c r="G291" s="52" t="str">
        <f aca="false">'4. Scored Leads'!E103</f>
        <v>Mirpur DOHS Premier</v>
      </c>
      <c r="H291" s="54" t="n">
        <f aca="false">'4. Scored Leads'!G103</f>
        <v>4499999</v>
      </c>
      <c r="I291" s="58" t="n">
        <f aca="false">'4. Scored Leads'!X103</f>
        <v>65</v>
      </c>
      <c r="J291" s="52" t="str">
        <f aca="false">'4. Scored Leads'!Y103</f>
        <v>Warm</v>
      </c>
      <c r="K291" s="52" t="str">
        <f aca="false">IF(J291="Hot","≤ 5 min",IF(J291="Warm","≤ 24 hrs","≤ 72 hrs"))</f>
        <v>≤ 24 hrs</v>
      </c>
      <c r="L291" s="79" t="str">
        <f aca="false">IF(J291="Hot","Open w/ site-visit slot offer · highlight scarcity · close for visit date",IF(J291="Warm","Share floor plan + EMI calc · qualify timeline · book callback","Polite single attempt · log objection · move to retargeting"))</f>
        <v>Share floor plan + EMI calc · qualify timeline · book callback</v>
      </c>
    </row>
    <row r="292" customFormat="false" ht="15" hidden="false" customHeight="true" outlineLevel="0" collapsed="false">
      <c r="B292" s="49" t="n">
        <v>287</v>
      </c>
      <c r="C292" s="49" t="str">
        <f aca="false">'4. Scored Leads'!A106</f>
        <v>L0105</v>
      </c>
      <c r="D292" s="49" t="str">
        <f aca="false">'4. Scored Leads'!B106</f>
        <v>Rifat Hossain</v>
      </c>
      <c r="E292" s="49" t="str">
        <f aca="false">'4. Scored Leads'!C106</f>
        <v>01393741608</v>
      </c>
      <c r="F292" s="49" t="str">
        <f aca="false">'4. Scored Leads'!D106</f>
        <v>Aftab Nagar</v>
      </c>
      <c r="G292" s="49" t="str">
        <f aca="false">'4. Scored Leads'!E106</f>
        <v>Aftab Garden Residence</v>
      </c>
      <c r="H292" s="51" t="n">
        <f aca="false">'4. Scored Leads'!G106</f>
        <v>8999999</v>
      </c>
      <c r="I292" s="56" t="n">
        <f aca="false">'4. Scored Leads'!X106</f>
        <v>65</v>
      </c>
      <c r="J292" s="49" t="str">
        <f aca="false">'4. Scored Leads'!Y106</f>
        <v>Warm</v>
      </c>
      <c r="K292" s="49" t="str">
        <f aca="false">IF(J292="Hot","≤ 5 min",IF(J292="Warm","≤ 24 hrs","≤ 72 hrs"))</f>
        <v>≤ 24 hrs</v>
      </c>
      <c r="L292" s="78" t="str">
        <f aca="false">IF(J292="Hot","Open w/ site-visit slot offer · highlight scarcity · close for visit date",IF(J292="Warm","Share floor plan + EMI calc · qualify timeline · book callback","Polite single attempt · log objection · move to retargeting"))</f>
        <v>Share floor plan + EMI calc · qualify timeline · book callback</v>
      </c>
    </row>
    <row r="293" customFormat="false" ht="15" hidden="false" customHeight="true" outlineLevel="0" collapsed="false">
      <c r="B293" s="52" t="n">
        <v>288</v>
      </c>
      <c r="C293" s="52" t="str">
        <f aca="false">'4. Scored Leads'!A110</f>
        <v>L0109</v>
      </c>
      <c r="D293" s="52" t="str">
        <f aca="false">'4. Scored Leads'!B110</f>
        <v>Tausif Hasan</v>
      </c>
      <c r="E293" s="52" t="str">
        <f aca="false">'4. Scored Leads'!C110</f>
        <v>01641406029</v>
      </c>
      <c r="F293" s="52" t="str">
        <f aca="false">'4. Scored Leads'!D110</f>
        <v>Khilgaon</v>
      </c>
      <c r="G293" s="52" t="str">
        <f aca="false">'4. Scored Leads'!E110</f>
        <v>Mirpur DOHS Premier</v>
      </c>
      <c r="H293" s="54" t="n">
        <f aca="false">'4. Scored Leads'!G110</f>
        <v>6999999</v>
      </c>
      <c r="I293" s="58" t="n">
        <f aca="false">'4. Scored Leads'!X110</f>
        <v>65</v>
      </c>
      <c r="J293" s="52" t="str">
        <f aca="false">'4. Scored Leads'!Y110</f>
        <v>Warm</v>
      </c>
      <c r="K293" s="52" t="str">
        <f aca="false">IF(J293="Hot","≤ 5 min",IF(J293="Warm","≤ 24 hrs","≤ 72 hrs"))</f>
        <v>≤ 24 hrs</v>
      </c>
      <c r="L293" s="79" t="str">
        <f aca="false">IF(J293="Hot","Open w/ site-visit slot offer · highlight scarcity · close for visit date",IF(J293="Warm","Share floor plan + EMI calc · qualify timeline · book callback","Polite single attempt · log objection · move to retargeting"))</f>
        <v>Share floor plan + EMI calc · qualify timeline · book callback</v>
      </c>
    </row>
    <row r="294" customFormat="false" ht="15" hidden="false" customHeight="true" outlineLevel="0" collapsed="false">
      <c r="B294" s="49" t="n">
        <v>289</v>
      </c>
      <c r="C294" s="49" t="str">
        <f aca="false">'4. Scored Leads'!A158</f>
        <v>L0157</v>
      </c>
      <c r="D294" s="49" t="str">
        <f aca="false">'4. Scored Leads'!B158</f>
        <v>Hasib Karim</v>
      </c>
      <c r="E294" s="49" t="str">
        <f aca="false">'4. Scored Leads'!C158</f>
        <v>01958556659</v>
      </c>
      <c r="F294" s="49" t="str">
        <f aca="false">'4. Scored Leads'!D158</f>
        <v>Uttara</v>
      </c>
      <c r="G294" s="49" t="str">
        <f aca="false">'4. Scored Leads'!E158</f>
        <v>Uttara Greenview</v>
      </c>
      <c r="H294" s="51" t="n">
        <f aca="false">'4. Scored Leads'!G158</f>
        <v>20000000</v>
      </c>
      <c r="I294" s="56" t="n">
        <f aca="false">'4. Scored Leads'!X158</f>
        <v>65</v>
      </c>
      <c r="J294" s="49" t="str">
        <f aca="false">'4. Scored Leads'!Y158</f>
        <v>Warm</v>
      </c>
      <c r="K294" s="49" t="str">
        <f aca="false">IF(J294="Hot","≤ 5 min",IF(J294="Warm","≤ 24 hrs","≤ 72 hrs"))</f>
        <v>≤ 24 hrs</v>
      </c>
      <c r="L294" s="78" t="str">
        <f aca="false">IF(J294="Hot","Open w/ site-visit slot offer · highlight scarcity · close for visit date",IF(J294="Warm","Share floor plan + EMI calc · qualify timeline · book callback","Polite single attempt · log objection · move to retargeting"))</f>
        <v>Share floor plan + EMI calc · qualify timeline · book callback</v>
      </c>
    </row>
    <row r="295" customFormat="false" ht="15" hidden="false" customHeight="true" outlineLevel="0" collapsed="false">
      <c r="B295" s="52" t="n">
        <v>290</v>
      </c>
      <c r="C295" s="52" t="str">
        <f aca="false">'4. Scored Leads'!A263</f>
        <v>L0262</v>
      </c>
      <c r="D295" s="52" t="str">
        <f aca="false">'4. Scored Leads'!B263</f>
        <v>Shariar Reza</v>
      </c>
      <c r="E295" s="52" t="str">
        <f aca="false">'4. Scored Leads'!C263</f>
        <v>01831643348</v>
      </c>
      <c r="F295" s="52" t="str">
        <f aca="false">'4. Scored Leads'!D263</f>
        <v>Badda</v>
      </c>
      <c r="G295" s="52" t="str">
        <f aca="false">'4. Scored Leads'!E263</f>
        <v>Mirpur DOHS Premier</v>
      </c>
      <c r="H295" s="54" t="n">
        <f aca="false">'4. Scored Leads'!G263</f>
        <v>8999999</v>
      </c>
      <c r="I295" s="58" t="n">
        <f aca="false">'4. Scored Leads'!X263</f>
        <v>65</v>
      </c>
      <c r="J295" s="52" t="str">
        <f aca="false">'4. Scored Leads'!Y263</f>
        <v>Warm</v>
      </c>
      <c r="K295" s="52" t="str">
        <f aca="false">IF(J295="Hot","≤ 5 min",IF(J295="Warm","≤ 24 hrs","≤ 72 hrs"))</f>
        <v>≤ 24 hrs</v>
      </c>
      <c r="L295" s="79" t="str">
        <f aca="false">IF(J295="Hot","Open w/ site-visit slot offer · highlight scarcity · close for visit date",IF(J295="Warm","Share floor plan + EMI calc · qualify timeline · book callback","Polite single attempt · log objection · move to retargeting"))</f>
        <v>Share floor plan + EMI calc · qualify timeline · book callback</v>
      </c>
    </row>
    <row r="296" customFormat="false" ht="15" hidden="false" customHeight="true" outlineLevel="0" collapsed="false">
      <c r="B296" s="49" t="n">
        <v>291</v>
      </c>
      <c r="C296" s="49" t="str">
        <f aca="false">'4. Scored Leads'!A264</f>
        <v>L0263</v>
      </c>
      <c r="D296" s="49" t="str">
        <f aca="false">'4. Scored Leads'!B264</f>
        <v>Mehedi Bhuiyan</v>
      </c>
      <c r="E296" s="49" t="str">
        <f aca="false">'4. Scored Leads'!C264</f>
        <v>01574302716</v>
      </c>
      <c r="F296" s="49" t="str">
        <f aca="false">'4. Scored Leads'!D264</f>
        <v>Khilgaon</v>
      </c>
      <c r="G296" s="49" t="str">
        <f aca="false">'4. Scored Leads'!E264</f>
        <v>Skyline Heights – Bashundhara</v>
      </c>
      <c r="H296" s="51" t="n">
        <f aca="false">'4. Scored Leads'!G264</f>
        <v>8999999</v>
      </c>
      <c r="I296" s="56" t="n">
        <f aca="false">'4. Scored Leads'!X264</f>
        <v>65</v>
      </c>
      <c r="J296" s="49" t="str">
        <f aca="false">'4. Scored Leads'!Y264</f>
        <v>Warm</v>
      </c>
      <c r="K296" s="49" t="str">
        <f aca="false">IF(J296="Hot","≤ 5 min",IF(J296="Warm","≤ 24 hrs","≤ 72 hrs"))</f>
        <v>≤ 24 hrs</v>
      </c>
      <c r="L296" s="78" t="str">
        <f aca="false">IF(J296="Hot","Open w/ site-visit slot offer · highlight scarcity · close for visit date",IF(J296="Warm","Share floor plan + EMI calc · qualify timeline · book callback","Polite single attempt · log objection · move to retargeting"))</f>
        <v>Share floor plan + EMI calc · qualify timeline · book callback</v>
      </c>
    </row>
    <row r="297" customFormat="false" ht="15" hidden="false" customHeight="true" outlineLevel="0" collapsed="false">
      <c r="B297" s="52" t="n">
        <v>292</v>
      </c>
      <c r="C297" s="52" t="str">
        <f aca="false">'4. Scored Leads'!A285</f>
        <v>L0284</v>
      </c>
      <c r="D297" s="52" t="str">
        <f aca="false">'4. Scored Leads'!B285</f>
        <v>Rashed Mondol</v>
      </c>
      <c r="E297" s="52" t="str">
        <f aca="false">'4. Scored Leads'!C285</f>
        <v>01768887189</v>
      </c>
      <c r="F297" s="52" t="str">
        <f aca="false">'4. Scored Leads'!D285</f>
        <v>Aftab Nagar</v>
      </c>
      <c r="G297" s="52" t="str">
        <f aca="false">'4. Scored Leads'!E285</f>
        <v>Generic / Not Sure</v>
      </c>
      <c r="H297" s="54" t="n">
        <f aca="false">'4. Scored Leads'!G285</f>
        <v>8999999</v>
      </c>
      <c r="I297" s="58" t="n">
        <f aca="false">'4. Scored Leads'!X285</f>
        <v>65</v>
      </c>
      <c r="J297" s="52" t="str">
        <f aca="false">'4. Scored Leads'!Y285</f>
        <v>Warm</v>
      </c>
      <c r="K297" s="52" t="str">
        <f aca="false">IF(J297="Hot","≤ 5 min",IF(J297="Warm","≤ 24 hrs","≤ 72 hrs"))</f>
        <v>≤ 24 hrs</v>
      </c>
      <c r="L297" s="79" t="str">
        <f aca="false">IF(J297="Hot","Open w/ site-visit slot offer · highlight scarcity · close for visit date",IF(J297="Warm","Share floor plan + EMI calc · qualify timeline · book callback","Polite single attempt · log objection · move to retargeting"))</f>
        <v>Share floor plan + EMI calc · qualify timeline · book callback</v>
      </c>
    </row>
    <row r="298" customFormat="false" ht="15" hidden="false" customHeight="true" outlineLevel="0" collapsed="false">
      <c r="B298" s="49" t="n">
        <v>293</v>
      </c>
      <c r="C298" s="49" t="str">
        <f aca="false">'4. Scored Leads'!A304</f>
        <v>L0303</v>
      </c>
      <c r="D298" s="49" t="str">
        <f aca="false">'4. Scored Leads'!B304</f>
        <v>Rashed Rahman</v>
      </c>
      <c r="E298" s="49" t="str">
        <f aca="false">'4. Scored Leads'!C304</f>
        <v>01602252677</v>
      </c>
      <c r="F298" s="49" t="str">
        <f aca="false">'4. Scored Leads'!D304</f>
        <v>Badda</v>
      </c>
      <c r="G298" s="49" t="str">
        <f aca="false">'4. Scored Leads'!E304</f>
        <v>Skyline Heights – Bashundhara</v>
      </c>
      <c r="H298" s="51" t="n">
        <f aca="false">'4. Scored Leads'!G304</f>
        <v>11249999</v>
      </c>
      <c r="I298" s="56" t="n">
        <f aca="false">'4. Scored Leads'!X304</f>
        <v>65</v>
      </c>
      <c r="J298" s="49" t="str">
        <f aca="false">'4. Scored Leads'!Y304</f>
        <v>Warm</v>
      </c>
      <c r="K298" s="49" t="str">
        <f aca="false">IF(J298="Hot","≤ 5 min",IF(J298="Warm","≤ 24 hrs","≤ 72 hrs"))</f>
        <v>≤ 24 hrs</v>
      </c>
      <c r="L298" s="78" t="str">
        <f aca="false">IF(J298="Hot","Open w/ site-visit slot offer · highlight scarcity · close for visit date",IF(J298="Warm","Share floor plan + EMI calc · qualify timeline · book callback","Polite single attempt · log objection · move to retargeting"))</f>
        <v>Share floor plan + EMI calc · qualify timeline · book callback</v>
      </c>
    </row>
    <row r="299" customFormat="false" ht="15" hidden="false" customHeight="true" outlineLevel="0" collapsed="false">
      <c r="B299" s="52" t="n">
        <v>294</v>
      </c>
      <c r="C299" s="52" t="str">
        <f aca="false">'4. Scored Leads'!A327</f>
        <v>L0326</v>
      </c>
      <c r="D299" s="52" t="str">
        <f aca="false">'4. Scored Leads'!B327</f>
        <v>Shariar Siddique</v>
      </c>
      <c r="E299" s="52" t="str">
        <f aca="false">'4. Scored Leads'!C327</f>
        <v>01331441583</v>
      </c>
      <c r="F299" s="52" t="str">
        <f aca="false">'4. Scored Leads'!D327</f>
        <v>Aftab Nagar</v>
      </c>
      <c r="G299" s="52" t="str">
        <f aca="false">'4. Scored Leads'!E327</f>
        <v>Skyline Heights – Bashundhara</v>
      </c>
      <c r="H299" s="54" t="n">
        <f aca="false">'4. Scored Leads'!G327</f>
        <v>6999999</v>
      </c>
      <c r="I299" s="58" t="n">
        <f aca="false">'4. Scored Leads'!X327</f>
        <v>65</v>
      </c>
      <c r="J299" s="52" t="str">
        <f aca="false">'4. Scored Leads'!Y327</f>
        <v>Warm</v>
      </c>
      <c r="K299" s="52" t="str">
        <f aca="false">IF(J299="Hot","≤ 5 min",IF(J299="Warm","≤ 24 hrs","≤ 72 hrs"))</f>
        <v>≤ 24 hrs</v>
      </c>
      <c r="L299" s="79" t="str">
        <f aca="false">IF(J299="Hot","Open w/ site-visit slot offer · highlight scarcity · close for visit date",IF(J299="Warm","Share floor plan + EMI calc · qualify timeline · book callback","Polite single attempt · log objection · move to retargeting"))</f>
        <v>Share floor plan + EMI calc · qualify timeline · book callback</v>
      </c>
    </row>
    <row r="300" customFormat="false" ht="15" hidden="false" customHeight="true" outlineLevel="0" collapsed="false">
      <c r="B300" s="49" t="n">
        <v>295</v>
      </c>
      <c r="C300" s="49" t="str">
        <f aca="false">'4. Scored Leads'!A375</f>
        <v>L0374</v>
      </c>
      <c r="D300" s="49" t="str">
        <f aca="false">'4. Scored Leads'!B375</f>
        <v>Mahbuba Hasan</v>
      </c>
      <c r="E300" s="49" t="str">
        <f aca="false">'4. Scored Leads'!C375</f>
        <v>01543588418</v>
      </c>
      <c r="F300" s="49" t="str">
        <f aca="false">'4. Scored Leads'!D375</f>
        <v>Bashundhara R/A</v>
      </c>
      <c r="G300" s="49" t="str">
        <f aca="false">'4. Scored Leads'!E375</f>
        <v>Banasree Bay</v>
      </c>
      <c r="H300" s="51" t="n">
        <f aca="false">'4. Scored Leads'!G375</f>
        <v>6999999</v>
      </c>
      <c r="I300" s="56" t="n">
        <f aca="false">'4. Scored Leads'!X375</f>
        <v>65</v>
      </c>
      <c r="J300" s="49" t="str">
        <f aca="false">'4. Scored Leads'!Y375</f>
        <v>Warm</v>
      </c>
      <c r="K300" s="49" t="str">
        <f aca="false">IF(J300="Hot","≤ 5 min",IF(J300="Warm","≤ 24 hrs","≤ 72 hrs"))</f>
        <v>≤ 24 hrs</v>
      </c>
      <c r="L300" s="78" t="str">
        <f aca="false">IF(J300="Hot","Open w/ site-visit slot offer · highlight scarcity · close for visit date",IF(J300="Warm","Share floor plan + EMI calc · qualify timeline · book callback","Polite single attempt · log objection · move to retargeting"))</f>
        <v>Share floor plan + EMI calc · qualify timeline · book callback</v>
      </c>
    </row>
    <row r="301" customFormat="false" ht="15" hidden="false" customHeight="true" outlineLevel="0" collapsed="false">
      <c r="B301" s="52" t="n">
        <v>296</v>
      </c>
      <c r="C301" s="52" t="str">
        <f aca="false">'4. Scored Leads'!A397</f>
        <v>L0396</v>
      </c>
      <c r="D301" s="52" t="str">
        <f aca="false">'4. Scored Leads'!B397</f>
        <v>Rakib Siddique</v>
      </c>
      <c r="E301" s="52" t="str">
        <f aca="false">'4. Scored Leads'!C397</f>
        <v>01474113257</v>
      </c>
      <c r="F301" s="52" t="str">
        <f aca="false">'4. Scored Leads'!D397</f>
        <v>Bashundhara R/A</v>
      </c>
      <c r="G301" s="52" t="str">
        <f aca="false">'4. Scored Leads'!E397</f>
        <v>Uttara Greenview</v>
      </c>
      <c r="H301" s="54" t="n">
        <f aca="false">'4. Scored Leads'!G397</f>
        <v>8999999</v>
      </c>
      <c r="I301" s="58" t="n">
        <f aca="false">'4. Scored Leads'!X397</f>
        <v>65</v>
      </c>
      <c r="J301" s="52" t="str">
        <f aca="false">'4. Scored Leads'!Y397</f>
        <v>Warm</v>
      </c>
      <c r="K301" s="52" t="str">
        <f aca="false">IF(J301="Hot","≤ 5 min",IF(J301="Warm","≤ 24 hrs","≤ 72 hrs"))</f>
        <v>≤ 24 hrs</v>
      </c>
      <c r="L301" s="79" t="str">
        <f aca="false">IF(J301="Hot","Open w/ site-visit slot offer · highlight scarcity · close for visit date",IF(J301="Warm","Share floor plan + EMI calc · qualify timeline · book callback","Polite single attempt · log objection · move to retargeting"))</f>
        <v>Share floor plan + EMI calc · qualify timeline · book callback</v>
      </c>
    </row>
    <row r="302" customFormat="false" ht="15" hidden="false" customHeight="true" outlineLevel="0" collapsed="false">
      <c r="B302" s="49" t="n">
        <v>297</v>
      </c>
      <c r="C302" s="49" t="str">
        <f aca="false">'4. Scored Leads'!A429</f>
        <v>L0428</v>
      </c>
      <c r="D302" s="49" t="str">
        <f aca="false">'4. Scored Leads'!B429</f>
        <v>Tausif Khan</v>
      </c>
      <c r="E302" s="49" t="str">
        <f aca="false">'4. Scored Leads'!C429</f>
        <v>01537945772</v>
      </c>
      <c r="F302" s="49" t="str">
        <f aca="false">'4. Scored Leads'!D429</f>
        <v>Banasree</v>
      </c>
      <c r="G302" s="49" t="str">
        <f aca="false">'4. Scored Leads'!E429</f>
        <v>Skyline Heights – Bashundhara</v>
      </c>
      <c r="H302" s="51" t="n">
        <f aca="false">'4. Scored Leads'!G429</f>
        <v>4499999</v>
      </c>
      <c r="I302" s="56" t="n">
        <f aca="false">'4. Scored Leads'!X429</f>
        <v>65</v>
      </c>
      <c r="J302" s="49" t="str">
        <f aca="false">'4. Scored Leads'!Y429</f>
        <v>Warm</v>
      </c>
      <c r="K302" s="49" t="str">
        <f aca="false">IF(J302="Hot","≤ 5 min",IF(J302="Warm","≤ 24 hrs","≤ 72 hrs"))</f>
        <v>≤ 24 hrs</v>
      </c>
      <c r="L302" s="78" t="str">
        <f aca="false">IF(J302="Hot","Open w/ site-visit slot offer · highlight scarcity · close for visit date",IF(J302="Warm","Share floor plan + EMI calc · qualify timeline · book callback","Polite single attempt · log objection · move to retargeting"))</f>
        <v>Share floor plan + EMI calc · qualify timeline · book callback</v>
      </c>
    </row>
    <row r="303" customFormat="false" ht="15" hidden="false" customHeight="true" outlineLevel="0" collapsed="false">
      <c r="B303" s="52" t="n">
        <v>298</v>
      </c>
      <c r="C303" s="52" t="str">
        <f aca="false">'4. Scored Leads'!A435</f>
        <v>L0434</v>
      </c>
      <c r="D303" s="52" t="str">
        <f aca="false">'4. Scored Leads'!B435</f>
        <v>Ayesha Mahmud</v>
      </c>
      <c r="E303" s="52" t="str">
        <f aca="false">'4. Scored Leads'!C435</f>
        <v>01690904637</v>
      </c>
      <c r="F303" s="52" t="str">
        <f aca="false">'4. Scored Leads'!D435</f>
        <v>Bashundhara R/A</v>
      </c>
      <c r="G303" s="52" t="str">
        <f aca="false">'4. Scored Leads'!E435</f>
        <v>Uttara Greenview</v>
      </c>
      <c r="H303" s="54" t="n">
        <f aca="false">'4. Scored Leads'!G435</f>
        <v>6999999</v>
      </c>
      <c r="I303" s="58" t="n">
        <f aca="false">'4. Scored Leads'!X435</f>
        <v>65</v>
      </c>
      <c r="J303" s="52" t="str">
        <f aca="false">'4. Scored Leads'!Y435</f>
        <v>Warm</v>
      </c>
      <c r="K303" s="52" t="str">
        <f aca="false">IF(J303="Hot","≤ 5 min",IF(J303="Warm","≤ 24 hrs","≤ 72 hrs"))</f>
        <v>≤ 24 hrs</v>
      </c>
      <c r="L303" s="79" t="str">
        <f aca="false">IF(J303="Hot","Open w/ site-visit slot offer · highlight scarcity · close for visit date",IF(J303="Warm","Share floor plan + EMI calc · qualify timeline · book callback","Polite single attempt · log objection · move to retargeting"))</f>
        <v>Share floor plan + EMI calc · qualify timeline · book callback</v>
      </c>
    </row>
    <row r="304" customFormat="false" ht="15" hidden="false" customHeight="true" outlineLevel="0" collapsed="false">
      <c r="B304" s="49" t="n">
        <v>299</v>
      </c>
      <c r="C304" s="49" t="str">
        <f aca="false">'4. Scored Leads'!A440</f>
        <v>L0439</v>
      </c>
      <c r="D304" s="49" t="str">
        <f aca="false">'4. Scored Leads'!B440</f>
        <v>Nazmul Hasan</v>
      </c>
      <c r="E304" s="49" t="str">
        <f aca="false">'4. Scored Leads'!C440</f>
        <v>01626506229</v>
      </c>
      <c r="F304" s="49" t="str">
        <f aca="false">'4. Scored Leads'!D440</f>
        <v>Aftab Nagar</v>
      </c>
      <c r="G304" s="49" t="str">
        <f aca="false">'4. Scored Leads'!E440</f>
        <v>Banasree Bay</v>
      </c>
      <c r="H304" s="51" t="n">
        <f aca="false">'4. Scored Leads'!G440</f>
        <v>6999999</v>
      </c>
      <c r="I304" s="56" t="n">
        <f aca="false">'4. Scored Leads'!X440</f>
        <v>65</v>
      </c>
      <c r="J304" s="49" t="str">
        <f aca="false">'4. Scored Leads'!Y440</f>
        <v>Warm</v>
      </c>
      <c r="K304" s="49" t="str">
        <f aca="false">IF(J304="Hot","≤ 5 min",IF(J304="Warm","≤ 24 hrs","≤ 72 hrs"))</f>
        <v>≤ 24 hrs</v>
      </c>
      <c r="L304" s="78" t="str">
        <f aca="false">IF(J304="Hot","Open w/ site-visit slot offer · highlight scarcity · close for visit date",IF(J304="Warm","Share floor plan + EMI calc · qualify timeline · book callback","Polite single attempt · log objection · move to retargeting"))</f>
        <v>Share floor plan + EMI calc · qualify timeline · book callback</v>
      </c>
    </row>
    <row r="305" customFormat="false" ht="15" hidden="false" customHeight="true" outlineLevel="0" collapsed="false">
      <c r="B305" s="52" t="n">
        <v>300</v>
      </c>
      <c r="C305" s="52" t="str">
        <f aca="false">'4. Scored Leads'!A475</f>
        <v>L0474</v>
      </c>
      <c r="D305" s="52" t="str">
        <f aca="false">'4. Scored Leads'!B475</f>
        <v>Jubayer Siddique</v>
      </c>
      <c r="E305" s="52" t="str">
        <f aca="false">'4. Scored Leads'!C475</f>
        <v>01737271175</v>
      </c>
      <c r="F305" s="52" t="str">
        <f aca="false">'4. Scored Leads'!D475</f>
        <v>Aftab Nagar</v>
      </c>
      <c r="G305" s="52" t="str">
        <f aca="false">'4. Scored Leads'!E475</f>
        <v>Skyline Heights – Bashundhara</v>
      </c>
      <c r="H305" s="54" t="n">
        <f aca="false">'4. Scored Leads'!G475</f>
        <v>6999999</v>
      </c>
      <c r="I305" s="58" t="n">
        <f aca="false">'4. Scored Leads'!X475</f>
        <v>65</v>
      </c>
      <c r="J305" s="52" t="str">
        <f aca="false">'4. Scored Leads'!Y475</f>
        <v>Warm</v>
      </c>
      <c r="K305" s="52" t="str">
        <f aca="false">IF(J305="Hot","≤ 5 min",IF(J305="Warm","≤ 24 hrs","≤ 72 hrs"))</f>
        <v>≤ 24 hrs</v>
      </c>
      <c r="L305" s="79" t="str">
        <f aca="false">IF(J305="Hot","Open w/ site-visit slot offer · highlight scarcity · close for visit date",IF(J305="Warm","Share floor plan + EMI calc · qualify timeline · book callback","Polite single attempt · log objection · move to retargeting"))</f>
        <v>Share floor plan + EMI calc · qualify timeline · book callback</v>
      </c>
    </row>
    <row r="306" customFormat="false" ht="15" hidden="false" customHeight="true" outlineLevel="0" collapsed="false">
      <c r="B306" s="49" t="n">
        <v>301</v>
      </c>
      <c r="C306" s="49" t="str">
        <f aca="false">'4. Scored Leads'!A489</f>
        <v>L0488</v>
      </c>
      <c r="D306" s="49" t="str">
        <f aca="false">'4. Scored Leads'!B489</f>
        <v>Rakib Ahmed</v>
      </c>
      <c r="E306" s="49" t="str">
        <f aca="false">'4. Scored Leads'!C489</f>
        <v>01688189848</v>
      </c>
      <c r="F306" s="49" t="str">
        <f aca="false">'4. Scored Leads'!D489</f>
        <v>Outside Dhaka</v>
      </c>
      <c r="G306" s="49" t="str">
        <f aca="false">'4. Scored Leads'!E489</f>
        <v>Banasree Bay</v>
      </c>
      <c r="H306" s="51" t="n">
        <f aca="false">'4. Scored Leads'!G489</f>
        <v>6999999</v>
      </c>
      <c r="I306" s="56" t="n">
        <f aca="false">'4. Scored Leads'!X489</f>
        <v>65</v>
      </c>
      <c r="J306" s="49" t="str">
        <f aca="false">'4. Scored Leads'!Y489</f>
        <v>Warm</v>
      </c>
      <c r="K306" s="49" t="str">
        <f aca="false">IF(J306="Hot","≤ 5 min",IF(J306="Warm","≤ 24 hrs","≤ 72 hrs"))</f>
        <v>≤ 24 hrs</v>
      </c>
      <c r="L306" s="78" t="str">
        <f aca="false">IF(J306="Hot","Open w/ site-visit slot offer · highlight scarcity · close for visit date",IF(J306="Warm","Share floor plan + EMI calc · qualify timeline · book callback","Polite single attempt · log objection · move to retargeting"))</f>
        <v>Share floor plan + EMI calc · qualify timeline · book callback</v>
      </c>
    </row>
    <row r="307" customFormat="false" ht="15" hidden="false" customHeight="true" outlineLevel="0" collapsed="false">
      <c r="B307" s="52" t="n">
        <v>302</v>
      </c>
      <c r="C307" s="52" t="str">
        <f aca="false">'4. Scored Leads'!A500</f>
        <v>L0499</v>
      </c>
      <c r="D307" s="52" t="str">
        <f aca="false">'4. Scored Leads'!B500</f>
        <v>Mim Mahmud</v>
      </c>
      <c r="E307" s="52" t="str">
        <f aca="false">'4. Scored Leads'!C500</f>
        <v>01369208283</v>
      </c>
      <c r="F307" s="52" t="str">
        <f aca="false">'4. Scored Leads'!D500</f>
        <v>Aftab Nagar</v>
      </c>
      <c r="G307" s="52" t="str">
        <f aca="false">'4. Scored Leads'!E500</f>
        <v>Generic / Not Sure</v>
      </c>
      <c r="H307" s="54" t="n">
        <f aca="false">'4. Scored Leads'!G500</f>
        <v>11249999</v>
      </c>
      <c r="I307" s="58" t="n">
        <f aca="false">'4. Scored Leads'!X500</f>
        <v>65</v>
      </c>
      <c r="J307" s="52" t="str">
        <f aca="false">'4. Scored Leads'!Y500</f>
        <v>Warm</v>
      </c>
      <c r="K307" s="52" t="str">
        <f aca="false">IF(J307="Hot","≤ 5 min",IF(J307="Warm","≤ 24 hrs","≤ 72 hrs"))</f>
        <v>≤ 24 hrs</v>
      </c>
      <c r="L307" s="79" t="str">
        <f aca="false">IF(J307="Hot","Open w/ site-visit slot offer · highlight scarcity · close for visit date",IF(J307="Warm","Share floor plan + EMI calc · qualify timeline · book callback","Polite single attempt · log objection · move to retargeting"))</f>
        <v>Share floor plan + EMI calc · qualify timeline · book callback</v>
      </c>
    </row>
    <row r="308" customFormat="false" ht="15" hidden="false" customHeight="true" outlineLevel="0" collapsed="false">
      <c r="B308" s="49" t="n">
        <v>303</v>
      </c>
      <c r="C308" s="49" t="str">
        <f aca="false">'4. Scored Leads'!A82</f>
        <v>L0081</v>
      </c>
      <c r="D308" s="49" t="str">
        <f aca="false">'4. Scored Leads'!B82</f>
        <v>Farhana Pramanik</v>
      </c>
      <c r="E308" s="49" t="str">
        <f aca="false">'4. Scored Leads'!C82</f>
        <v>01862266093</v>
      </c>
      <c r="F308" s="49" t="str">
        <f aca="false">'4. Scored Leads'!D82</f>
        <v>Aftab Nagar</v>
      </c>
      <c r="G308" s="49" t="str">
        <f aca="false">'4. Scored Leads'!E82</f>
        <v>Banasree Bay</v>
      </c>
      <c r="H308" s="51" t="n">
        <f aca="false">'4. Scored Leads'!G82</f>
        <v>4499999</v>
      </c>
      <c r="I308" s="56" t="n">
        <f aca="false">'4. Scored Leads'!X82</f>
        <v>64</v>
      </c>
      <c r="J308" s="49" t="str">
        <f aca="false">'4. Scored Leads'!Y82</f>
        <v>Warm</v>
      </c>
      <c r="K308" s="49" t="str">
        <f aca="false">IF(J308="Hot","≤ 5 min",IF(J308="Warm","≤ 24 hrs","≤ 72 hrs"))</f>
        <v>≤ 24 hrs</v>
      </c>
      <c r="L308" s="78" t="str">
        <f aca="false">IF(J308="Hot","Open w/ site-visit slot offer · highlight scarcity · close for visit date",IF(J308="Warm","Share floor plan + EMI calc · qualify timeline · book callback","Polite single attempt · log objection · move to retargeting"))</f>
        <v>Share floor plan + EMI calc · qualify timeline · book callback</v>
      </c>
    </row>
    <row r="309" customFormat="false" ht="15" hidden="false" customHeight="true" outlineLevel="0" collapsed="false">
      <c r="B309" s="52" t="n">
        <v>304</v>
      </c>
      <c r="C309" s="52" t="str">
        <f aca="false">'4. Scored Leads'!A109</f>
        <v>L0108</v>
      </c>
      <c r="D309" s="52" t="str">
        <f aca="false">'4. Scored Leads'!B109</f>
        <v>Sadia Mahmud</v>
      </c>
      <c r="E309" s="52" t="str">
        <f aca="false">'4. Scored Leads'!C109</f>
        <v>01608214862</v>
      </c>
      <c r="F309" s="52" t="str">
        <f aca="false">'4. Scored Leads'!D109</f>
        <v>Khilgaon</v>
      </c>
      <c r="G309" s="52" t="str">
        <f aca="false">'4. Scored Leads'!E109</f>
        <v>Uttara Greenview</v>
      </c>
      <c r="H309" s="54" t="n">
        <f aca="false">'4. Scored Leads'!G109</f>
        <v>13750000</v>
      </c>
      <c r="I309" s="58" t="n">
        <f aca="false">'4. Scored Leads'!X109</f>
        <v>64</v>
      </c>
      <c r="J309" s="52" t="str">
        <f aca="false">'4. Scored Leads'!Y109</f>
        <v>Warm</v>
      </c>
      <c r="K309" s="52" t="str">
        <f aca="false">IF(J309="Hot","≤ 5 min",IF(J309="Warm","≤ 24 hrs","≤ 72 hrs"))</f>
        <v>≤ 24 hrs</v>
      </c>
      <c r="L309" s="79" t="str">
        <f aca="false">IF(J309="Hot","Open w/ site-visit slot offer · highlight scarcity · close for visit date",IF(J309="Warm","Share floor plan + EMI calc · qualify timeline · book callback","Polite single attempt · log objection · move to retargeting"))</f>
        <v>Share floor plan + EMI calc · qualify timeline · book callback</v>
      </c>
    </row>
    <row r="310" customFormat="false" ht="15" hidden="false" customHeight="true" outlineLevel="0" collapsed="false">
      <c r="B310" s="49" t="n">
        <v>305</v>
      </c>
      <c r="C310" s="49" t="str">
        <f aca="false">'4. Scored Leads'!A116</f>
        <v>L0115</v>
      </c>
      <c r="D310" s="49" t="str">
        <f aca="false">'4. Scored Leads'!B116</f>
        <v>Riaz Talukder</v>
      </c>
      <c r="E310" s="49" t="str">
        <f aca="false">'4. Scored Leads'!C116</f>
        <v>01750648909</v>
      </c>
      <c r="F310" s="49" t="str">
        <f aca="false">'4. Scored Leads'!D116</f>
        <v>Dhanmondi</v>
      </c>
      <c r="G310" s="49" t="str">
        <f aca="false">'4. Scored Leads'!E116</f>
        <v>Aftab Garden Residence</v>
      </c>
      <c r="H310" s="51" t="n">
        <f aca="false">'4. Scored Leads'!G116</f>
        <v>8999999</v>
      </c>
      <c r="I310" s="56" t="n">
        <f aca="false">'4. Scored Leads'!X116</f>
        <v>64</v>
      </c>
      <c r="J310" s="49" t="str">
        <f aca="false">'4. Scored Leads'!Y116</f>
        <v>Warm</v>
      </c>
      <c r="K310" s="49" t="str">
        <f aca="false">IF(J310="Hot","≤ 5 min",IF(J310="Warm","≤ 24 hrs","≤ 72 hrs"))</f>
        <v>≤ 24 hrs</v>
      </c>
      <c r="L310" s="78" t="str">
        <f aca="false">IF(J310="Hot","Open w/ site-visit slot offer · highlight scarcity · close for visit date",IF(J310="Warm","Share floor plan + EMI calc · qualify timeline · book callback","Polite single attempt · log objection · move to retargeting"))</f>
        <v>Share floor plan + EMI calc · qualify timeline · book callback</v>
      </c>
    </row>
    <row r="311" customFormat="false" ht="15" hidden="false" customHeight="true" outlineLevel="0" collapsed="false">
      <c r="B311" s="52" t="n">
        <v>306</v>
      </c>
      <c r="C311" s="52" t="str">
        <f aca="false">'4. Scored Leads'!A128</f>
        <v>L0127</v>
      </c>
      <c r="D311" s="52" t="str">
        <f aca="false">'4. Scored Leads'!B128</f>
        <v>Shariar Bhuiyan</v>
      </c>
      <c r="E311" s="52" t="str">
        <f aca="false">'4. Scored Leads'!C128</f>
        <v>01715739930</v>
      </c>
      <c r="F311" s="52" t="str">
        <f aca="false">'4. Scored Leads'!D128</f>
        <v>Uttara</v>
      </c>
      <c r="G311" s="52" t="str">
        <f aca="false">'4. Scored Leads'!E128</f>
        <v>Uttara Greenview</v>
      </c>
      <c r="H311" s="54" t="n">
        <f aca="false">'4. Scored Leads'!G128</f>
        <v>20000000</v>
      </c>
      <c r="I311" s="58" t="n">
        <f aca="false">'4. Scored Leads'!X128</f>
        <v>64</v>
      </c>
      <c r="J311" s="52" t="str">
        <f aca="false">'4. Scored Leads'!Y128</f>
        <v>Warm</v>
      </c>
      <c r="K311" s="52" t="str">
        <f aca="false">IF(J311="Hot","≤ 5 min",IF(J311="Warm","≤ 24 hrs","≤ 72 hrs"))</f>
        <v>≤ 24 hrs</v>
      </c>
      <c r="L311" s="79" t="str">
        <f aca="false">IF(J311="Hot","Open w/ site-visit slot offer · highlight scarcity · close for visit date",IF(J311="Warm","Share floor plan + EMI calc · qualify timeline · book callback","Polite single attempt · log objection · move to retargeting"))</f>
        <v>Share floor plan + EMI calc · qualify timeline · book callback</v>
      </c>
    </row>
    <row r="312" customFormat="false" ht="15" hidden="false" customHeight="true" outlineLevel="0" collapsed="false">
      <c r="B312" s="49" t="n">
        <v>307</v>
      </c>
      <c r="C312" s="49" t="str">
        <f aca="false">'4. Scored Leads'!A144</f>
        <v>L0143</v>
      </c>
      <c r="D312" s="49" t="str">
        <f aca="false">'4. Scored Leads'!B144</f>
        <v>Rashed Chowdhury</v>
      </c>
      <c r="E312" s="49" t="str">
        <f aca="false">'4. Scored Leads'!C144</f>
        <v>01779080759</v>
      </c>
      <c r="F312" s="49" t="str">
        <f aca="false">'4. Scored Leads'!D144</f>
        <v>Uttara</v>
      </c>
      <c r="G312" s="49" t="str">
        <f aca="false">'4. Scored Leads'!E144</f>
        <v>Generic / Not Sure</v>
      </c>
      <c r="H312" s="51" t="n">
        <f aca="false">'4. Scored Leads'!G144</f>
        <v>8999999</v>
      </c>
      <c r="I312" s="56" t="n">
        <f aca="false">'4. Scored Leads'!X144</f>
        <v>64</v>
      </c>
      <c r="J312" s="49" t="str">
        <f aca="false">'4. Scored Leads'!Y144</f>
        <v>Warm</v>
      </c>
      <c r="K312" s="49" t="str">
        <f aca="false">IF(J312="Hot","≤ 5 min",IF(J312="Warm","≤ 24 hrs","≤ 72 hrs"))</f>
        <v>≤ 24 hrs</v>
      </c>
      <c r="L312" s="78" t="str">
        <f aca="false">IF(J312="Hot","Open w/ site-visit slot offer · highlight scarcity · close for visit date",IF(J312="Warm","Share floor plan + EMI calc · qualify timeline · book callback","Polite single attempt · log objection · move to retargeting"))</f>
        <v>Share floor plan + EMI calc · qualify timeline · book callback</v>
      </c>
    </row>
    <row r="313" customFormat="false" ht="15" hidden="false" customHeight="true" outlineLevel="0" collapsed="false">
      <c r="B313" s="52" t="n">
        <v>308</v>
      </c>
      <c r="C313" s="52" t="str">
        <f aca="false">'4. Scored Leads'!A166</f>
        <v>L0165</v>
      </c>
      <c r="D313" s="52" t="str">
        <f aca="false">'4. Scored Leads'!B166</f>
        <v>Faisal Akond</v>
      </c>
      <c r="E313" s="52" t="str">
        <f aca="false">'4. Scored Leads'!C166</f>
        <v>01805664742</v>
      </c>
      <c r="F313" s="52" t="str">
        <f aca="false">'4. Scored Leads'!D166</f>
        <v>Uttara</v>
      </c>
      <c r="G313" s="52" t="str">
        <f aca="false">'4. Scored Leads'!E166</f>
        <v>Generic / Not Sure</v>
      </c>
      <c r="H313" s="54" t="n">
        <f aca="false">'4. Scored Leads'!G166</f>
        <v>13750000</v>
      </c>
      <c r="I313" s="58" t="n">
        <f aca="false">'4. Scored Leads'!X166</f>
        <v>64</v>
      </c>
      <c r="J313" s="52" t="str">
        <f aca="false">'4. Scored Leads'!Y166</f>
        <v>Warm</v>
      </c>
      <c r="K313" s="52" t="str">
        <f aca="false">IF(J313="Hot","≤ 5 min",IF(J313="Warm","≤ 24 hrs","≤ 72 hrs"))</f>
        <v>≤ 24 hrs</v>
      </c>
      <c r="L313" s="79" t="str">
        <f aca="false">IF(J313="Hot","Open w/ site-visit slot offer · highlight scarcity · close for visit date",IF(J313="Warm","Share floor plan + EMI calc · qualify timeline · book callback","Polite single attempt · log objection · move to retargeting"))</f>
        <v>Share floor plan + EMI calc · qualify timeline · book callback</v>
      </c>
    </row>
    <row r="314" customFormat="false" ht="15" hidden="false" customHeight="true" outlineLevel="0" collapsed="false">
      <c r="B314" s="49" t="n">
        <v>309</v>
      </c>
      <c r="C314" s="49" t="str">
        <f aca="false">'4. Scored Leads'!A209</f>
        <v>L0208</v>
      </c>
      <c r="D314" s="49" t="str">
        <f aca="false">'4. Scored Leads'!B209</f>
        <v>Rifat Reza</v>
      </c>
      <c r="E314" s="49" t="str">
        <f aca="false">'4. Scored Leads'!C209</f>
        <v>01731089071</v>
      </c>
      <c r="F314" s="49" t="str">
        <f aca="false">'4. Scored Leads'!D209</f>
        <v>Uttara</v>
      </c>
      <c r="G314" s="49" t="str">
        <f aca="false">'4. Scored Leads'!E209</f>
        <v>Skyline Heights – Bashundhara</v>
      </c>
      <c r="H314" s="51" t="n">
        <f aca="false">'4. Scored Leads'!G209</f>
        <v>0</v>
      </c>
      <c r="I314" s="56" t="n">
        <f aca="false">'4. Scored Leads'!X209</f>
        <v>64</v>
      </c>
      <c r="J314" s="49" t="str">
        <f aca="false">'4. Scored Leads'!Y209</f>
        <v>Warm</v>
      </c>
      <c r="K314" s="49" t="str">
        <f aca="false">IF(J314="Hot","≤ 5 min",IF(J314="Warm","≤ 24 hrs","≤ 72 hrs"))</f>
        <v>≤ 24 hrs</v>
      </c>
      <c r="L314" s="78" t="str">
        <f aca="false">IF(J314="Hot","Open w/ site-visit slot offer · highlight scarcity · close for visit date",IF(J314="Warm","Share floor plan + EMI calc · qualify timeline · book callback","Polite single attempt · log objection · move to retargeting"))</f>
        <v>Share floor plan + EMI calc · qualify timeline · book callback</v>
      </c>
    </row>
    <row r="315" customFormat="false" ht="15" hidden="false" customHeight="true" outlineLevel="0" collapsed="false">
      <c r="B315" s="52" t="n">
        <v>310</v>
      </c>
      <c r="C315" s="52" t="str">
        <f aca="false">'4. Scored Leads'!A218</f>
        <v>L0217</v>
      </c>
      <c r="D315" s="52" t="str">
        <f aca="false">'4. Scored Leads'!B218</f>
        <v>Rumman Sheikh</v>
      </c>
      <c r="E315" s="52" t="str">
        <f aca="false">'4. Scored Leads'!C218</f>
        <v>01323246651</v>
      </c>
      <c r="F315" s="52" t="str">
        <f aca="false">'4. Scored Leads'!D218</f>
        <v>Bashundhara R/A</v>
      </c>
      <c r="G315" s="52" t="str">
        <f aca="false">'4. Scored Leads'!E218</f>
        <v>Banasree Bay</v>
      </c>
      <c r="H315" s="54" t="n">
        <f aca="false">'4. Scored Leads'!G218</f>
        <v>4499999</v>
      </c>
      <c r="I315" s="58" t="n">
        <f aca="false">'4. Scored Leads'!X218</f>
        <v>64</v>
      </c>
      <c r="J315" s="52" t="str">
        <f aca="false">'4. Scored Leads'!Y218</f>
        <v>Warm</v>
      </c>
      <c r="K315" s="52" t="str">
        <f aca="false">IF(J315="Hot","≤ 5 min",IF(J315="Warm","≤ 24 hrs","≤ 72 hrs"))</f>
        <v>≤ 24 hrs</v>
      </c>
      <c r="L315" s="79" t="str">
        <f aca="false">IF(J315="Hot","Open w/ site-visit slot offer · highlight scarcity · close for visit date",IF(J315="Warm","Share floor plan + EMI calc · qualify timeline · book callback","Polite single attempt · log objection · move to retargeting"))</f>
        <v>Share floor plan + EMI calc · qualify timeline · book callback</v>
      </c>
    </row>
    <row r="316" customFormat="false" ht="15" hidden="false" customHeight="true" outlineLevel="0" collapsed="false">
      <c r="B316" s="49" t="n">
        <v>311</v>
      </c>
      <c r="C316" s="49" t="str">
        <f aca="false">'4. Scored Leads'!A220</f>
        <v>L0219</v>
      </c>
      <c r="D316" s="49" t="str">
        <f aca="false">'4. Scored Leads'!B220</f>
        <v>Nusrat Siddique</v>
      </c>
      <c r="E316" s="49" t="str">
        <f aca="false">'4. Scored Leads'!C220</f>
        <v>01636321234</v>
      </c>
      <c r="F316" s="49" t="str">
        <f aca="false">'4. Scored Leads'!D220</f>
        <v>Outside Dhaka</v>
      </c>
      <c r="G316" s="49" t="str">
        <f aca="false">'4. Scored Leads'!E220</f>
        <v>Skyline Heights – Bashundhara</v>
      </c>
      <c r="H316" s="51" t="n">
        <f aca="false">'4. Scored Leads'!G220</f>
        <v>11249999</v>
      </c>
      <c r="I316" s="56" t="n">
        <f aca="false">'4. Scored Leads'!X220</f>
        <v>64</v>
      </c>
      <c r="J316" s="49" t="str">
        <f aca="false">'4. Scored Leads'!Y220</f>
        <v>Warm</v>
      </c>
      <c r="K316" s="49" t="str">
        <f aca="false">IF(J316="Hot","≤ 5 min",IF(J316="Warm","≤ 24 hrs","≤ 72 hrs"))</f>
        <v>≤ 24 hrs</v>
      </c>
      <c r="L316" s="78" t="str">
        <f aca="false">IF(J316="Hot","Open w/ site-visit slot offer · highlight scarcity · close for visit date",IF(J316="Warm","Share floor plan + EMI calc · qualify timeline · book callback","Polite single attempt · log objection · move to retargeting"))</f>
        <v>Share floor plan + EMI calc · qualify timeline · book callback</v>
      </c>
    </row>
    <row r="317" customFormat="false" ht="15" hidden="false" customHeight="true" outlineLevel="0" collapsed="false">
      <c r="B317" s="52" t="n">
        <v>312</v>
      </c>
      <c r="C317" s="52" t="str">
        <f aca="false">'4. Scored Leads'!A227</f>
        <v>L0226</v>
      </c>
      <c r="D317" s="52" t="str">
        <f aca="false">'4. Scored Leads'!B227</f>
        <v>Mizan Mahmud</v>
      </c>
      <c r="E317" s="52" t="str">
        <f aca="false">'4. Scored Leads'!C227</f>
        <v>01732074276</v>
      </c>
      <c r="F317" s="52" t="str">
        <f aca="false">'4. Scored Leads'!D227</f>
        <v>Dhanmondi</v>
      </c>
      <c r="G317" s="52" t="str">
        <f aca="false">'4. Scored Leads'!E227</f>
        <v>Aftab Garden Residence</v>
      </c>
      <c r="H317" s="54" t="n">
        <f aca="false">'4. Scored Leads'!G227</f>
        <v>20000000</v>
      </c>
      <c r="I317" s="58" t="n">
        <f aca="false">'4. Scored Leads'!X227</f>
        <v>64</v>
      </c>
      <c r="J317" s="52" t="str">
        <f aca="false">'4. Scored Leads'!Y227</f>
        <v>Warm</v>
      </c>
      <c r="K317" s="52" t="str">
        <f aca="false">IF(J317="Hot","≤ 5 min",IF(J317="Warm","≤ 24 hrs","≤ 72 hrs"))</f>
        <v>≤ 24 hrs</v>
      </c>
      <c r="L317" s="79" t="str">
        <f aca="false">IF(J317="Hot","Open w/ site-visit slot offer · highlight scarcity · close for visit date",IF(J317="Warm","Share floor plan + EMI calc · qualify timeline · book callback","Polite single attempt · log objection · move to retargeting"))</f>
        <v>Share floor plan + EMI calc · qualify timeline · book callback</v>
      </c>
    </row>
    <row r="318" customFormat="false" ht="15" hidden="false" customHeight="true" outlineLevel="0" collapsed="false">
      <c r="B318" s="49" t="n">
        <v>313</v>
      </c>
      <c r="C318" s="49" t="str">
        <f aca="false">'4. Scored Leads'!A254</f>
        <v>L0253</v>
      </c>
      <c r="D318" s="49" t="str">
        <f aca="false">'4. Scored Leads'!B254</f>
        <v>Polash Reza</v>
      </c>
      <c r="E318" s="49" t="str">
        <f aca="false">'4. Scored Leads'!C254</f>
        <v>01428456797</v>
      </c>
      <c r="F318" s="49" t="str">
        <f aca="false">'4. Scored Leads'!D254</f>
        <v>Mohammadpur</v>
      </c>
      <c r="G318" s="49" t="str">
        <f aca="false">'4. Scored Leads'!E254</f>
        <v>Mirpur DOHS Premier</v>
      </c>
      <c r="H318" s="51" t="n">
        <f aca="false">'4. Scored Leads'!G254</f>
        <v>11249999</v>
      </c>
      <c r="I318" s="56" t="n">
        <f aca="false">'4. Scored Leads'!X254</f>
        <v>64</v>
      </c>
      <c r="J318" s="49" t="str">
        <f aca="false">'4. Scored Leads'!Y254</f>
        <v>Warm</v>
      </c>
      <c r="K318" s="49" t="str">
        <f aca="false">IF(J318="Hot","≤ 5 min",IF(J318="Warm","≤ 24 hrs","≤ 72 hrs"))</f>
        <v>≤ 24 hrs</v>
      </c>
      <c r="L318" s="78" t="str">
        <f aca="false">IF(J318="Hot","Open w/ site-visit slot offer · highlight scarcity · close for visit date",IF(J318="Warm","Share floor plan + EMI calc · qualify timeline · book callback","Polite single attempt · log objection · move to retargeting"))</f>
        <v>Share floor plan + EMI calc · qualify timeline · book callback</v>
      </c>
    </row>
    <row r="319" customFormat="false" ht="15" hidden="false" customHeight="true" outlineLevel="0" collapsed="false">
      <c r="B319" s="52" t="n">
        <v>314</v>
      </c>
      <c r="C319" s="52" t="str">
        <f aca="false">'4. Scored Leads'!A271</f>
        <v>L0270</v>
      </c>
      <c r="D319" s="52" t="str">
        <f aca="false">'4. Scored Leads'!B271</f>
        <v>Mahmud Bhuiyan</v>
      </c>
      <c r="E319" s="52" t="str">
        <f aca="false">'4. Scored Leads'!C271</f>
        <v>01812983381</v>
      </c>
      <c r="F319" s="52" t="str">
        <f aca="false">'4. Scored Leads'!D271</f>
        <v>Aftab Nagar</v>
      </c>
      <c r="G319" s="52" t="str">
        <f aca="false">'4. Scored Leads'!E271</f>
        <v>Skyline Heights – Bashundhara</v>
      </c>
      <c r="H319" s="54" t="n">
        <f aca="false">'4. Scored Leads'!G271</f>
        <v>6999999</v>
      </c>
      <c r="I319" s="58" t="n">
        <f aca="false">'4. Scored Leads'!X271</f>
        <v>64</v>
      </c>
      <c r="J319" s="52" t="str">
        <f aca="false">'4. Scored Leads'!Y271</f>
        <v>Warm</v>
      </c>
      <c r="K319" s="52" t="str">
        <f aca="false">IF(J319="Hot","≤ 5 min",IF(J319="Warm","≤ 24 hrs","≤ 72 hrs"))</f>
        <v>≤ 24 hrs</v>
      </c>
      <c r="L319" s="79" t="str">
        <f aca="false">IF(J319="Hot","Open w/ site-visit slot offer · highlight scarcity · close for visit date",IF(J319="Warm","Share floor plan + EMI calc · qualify timeline · book callback","Polite single attempt · log objection · move to retargeting"))</f>
        <v>Share floor plan + EMI calc · qualify timeline · book callback</v>
      </c>
    </row>
    <row r="320" customFormat="false" ht="15" hidden="false" customHeight="true" outlineLevel="0" collapsed="false">
      <c r="B320" s="49" t="n">
        <v>315</v>
      </c>
      <c r="C320" s="49" t="str">
        <f aca="false">'4. Scored Leads'!A290</f>
        <v>L0289</v>
      </c>
      <c r="D320" s="49" t="str">
        <f aca="false">'4. Scored Leads'!B290</f>
        <v>Anik Mollah</v>
      </c>
      <c r="E320" s="49" t="str">
        <f aca="false">'4. Scored Leads'!C290</f>
        <v>01611131290</v>
      </c>
      <c r="F320" s="49" t="str">
        <f aca="false">'4. Scored Leads'!D290</f>
        <v>Dhanmondi</v>
      </c>
      <c r="G320" s="49" t="str">
        <f aca="false">'4. Scored Leads'!E290</f>
        <v>Uttara Greenview</v>
      </c>
      <c r="H320" s="51" t="n">
        <f aca="false">'4. Scored Leads'!G290</f>
        <v>6999999</v>
      </c>
      <c r="I320" s="56" t="n">
        <f aca="false">'4. Scored Leads'!X290</f>
        <v>64</v>
      </c>
      <c r="J320" s="49" t="str">
        <f aca="false">'4. Scored Leads'!Y290</f>
        <v>Warm</v>
      </c>
      <c r="K320" s="49" t="str">
        <f aca="false">IF(J320="Hot","≤ 5 min",IF(J320="Warm","≤ 24 hrs","≤ 72 hrs"))</f>
        <v>≤ 24 hrs</v>
      </c>
      <c r="L320" s="78" t="str">
        <f aca="false">IF(J320="Hot","Open w/ site-visit slot offer · highlight scarcity · close for visit date",IF(J320="Warm","Share floor plan + EMI calc · qualify timeline · book callback","Polite single attempt · log objection · move to retargeting"))</f>
        <v>Share floor plan + EMI calc · qualify timeline · book callback</v>
      </c>
    </row>
    <row r="321" customFormat="false" ht="15" hidden="false" customHeight="true" outlineLevel="0" collapsed="false">
      <c r="B321" s="52" t="n">
        <v>316</v>
      </c>
      <c r="C321" s="52" t="str">
        <f aca="false">'4. Scored Leads'!A311</f>
        <v>L0310</v>
      </c>
      <c r="D321" s="52" t="str">
        <f aca="false">'4. Scored Leads'!B311</f>
        <v>Tausif Siddique</v>
      </c>
      <c r="E321" s="52" t="str">
        <f aca="false">'4. Scored Leads'!C311</f>
        <v>01995511274</v>
      </c>
      <c r="F321" s="52" t="str">
        <f aca="false">'4. Scored Leads'!D311</f>
        <v>Aftab Nagar</v>
      </c>
      <c r="G321" s="52" t="str">
        <f aca="false">'4. Scored Leads'!E311</f>
        <v>Uttara Greenview</v>
      </c>
      <c r="H321" s="54" t="n">
        <f aca="false">'4. Scored Leads'!G311</f>
        <v>0</v>
      </c>
      <c r="I321" s="58" t="n">
        <f aca="false">'4. Scored Leads'!X311</f>
        <v>64</v>
      </c>
      <c r="J321" s="52" t="str">
        <f aca="false">'4. Scored Leads'!Y311</f>
        <v>Warm</v>
      </c>
      <c r="K321" s="52" t="str">
        <f aca="false">IF(J321="Hot","≤ 5 min",IF(J321="Warm","≤ 24 hrs","≤ 72 hrs"))</f>
        <v>≤ 24 hrs</v>
      </c>
      <c r="L321" s="79" t="str">
        <f aca="false">IF(J321="Hot","Open w/ site-visit slot offer · highlight scarcity · close for visit date",IF(J321="Warm","Share floor plan + EMI calc · qualify timeline · book callback","Polite single attempt · log objection · move to retargeting"))</f>
        <v>Share floor plan + EMI calc · qualify timeline · book callback</v>
      </c>
    </row>
    <row r="322" customFormat="false" ht="15" hidden="false" customHeight="true" outlineLevel="0" collapsed="false">
      <c r="B322" s="49" t="n">
        <v>317</v>
      </c>
      <c r="C322" s="49" t="str">
        <f aca="false">'4. Scored Leads'!A330</f>
        <v>L0329</v>
      </c>
      <c r="D322" s="49" t="str">
        <f aca="false">'4. Scored Leads'!B330</f>
        <v>Jubayer Pramanik</v>
      </c>
      <c r="E322" s="49" t="str">
        <f aca="false">'4. Scored Leads'!C330</f>
        <v>01973235494</v>
      </c>
      <c r="F322" s="49" t="str">
        <f aca="false">'4. Scored Leads'!D330</f>
        <v>Uttara</v>
      </c>
      <c r="G322" s="49" t="str">
        <f aca="false">'4. Scored Leads'!E330</f>
        <v>Skyline Heights – Bashundhara</v>
      </c>
      <c r="H322" s="51" t="n">
        <f aca="false">'4. Scored Leads'!G330</f>
        <v>4499999</v>
      </c>
      <c r="I322" s="56" t="n">
        <f aca="false">'4. Scored Leads'!X330</f>
        <v>64</v>
      </c>
      <c r="J322" s="49" t="str">
        <f aca="false">'4. Scored Leads'!Y330</f>
        <v>Warm</v>
      </c>
      <c r="K322" s="49" t="str">
        <f aca="false">IF(J322="Hot","≤ 5 min",IF(J322="Warm","≤ 24 hrs","≤ 72 hrs"))</f>
        <v>≤ 24 hrs</v>
      </c>
      <c r="L322" s="78" t="str">
        <f aca="false">IF(J322="Hot","Open w/ site-visit slot offer · highlight scarcity · close for visit date",IF(J322="Warm","Share floor plan + EMI calc · qualify timeline · book callback","Polite single attempt · log objection · move to retargeting"))</f>
        <v>Share floor plan + EMI calc · qualify timeline · book callback</v>
      </c>
    </row>
    <row r="323" customFormat="false" ht="15" hidden="false" customHeight="true" outlineLevel="0" collapsed="false">
      <c r="B323" s="52" t="n">
        <v>318</v>
      </c>
      <c r="C323" s="52" t="str">
        <f aca="false">'4. Scored Leads'!A338</f>
        <v>L0337</v>
      </c>
      <c r="D323" s="52" t="str">
        <f aca="false">'4. Scored Leads'!B338</f>
        <v>Sadia Sarkar</v>
      </c>
      <c r="E323" s="52" t="str">
        <f aca="false">'4. Scored Leads'!C338</f>
        <v>01638497916</v>
      </c>
      <c r="F323" s="52" t="str">
        <f aca="false">'4. Scored Leads'!D338</f>
        <v>Dhanmondi</v>
      </c>
      <c r="G323" s="52" t="str">
        <f aca="false">'4. Scored Leads'!E338</f>
        <v>Banasree Bay</v>
      </c>
      <c r="H323" s="54" t="n">
        <f aca="false">'4. Scored Leads'!G338</f>
        <v>20000000</v>
      </c>
      <c r="I323" s="58" t="n">
        <f aca="false">'4. Scored Leads'!X338</f>
        <v>64</v>
      </c>
      <c r="J323" s="52" t="str">
        <f aca="false">'4. Scored Leads'!Y338</f>
        <v>Warm</v>
      </c>
      <c r="K323" s="52" t="str">
        <f aca="false">IF(J323="Hot","≤ 5 min",IF(J323="Warm","≤ 24 hrs","≤ 72 hrs"))</f>
        <v>≤ 24 hrs</v>
      </c>
      <c r="L323" s="79" t="str">
        <f aca="false">IF(J323="Hot","Open w/ site-visit slot offer · highlight scarcity · close for visit date",IF(J323="Warm","Share floor plan + EMI calc · qualify timeline · book callback","Polite single attempt · log objection · move to retargeting"))</f>
        <v>Share floor plan + EMI calc · qualify timeline · book callback</v>
      </c>
    </row>
    <row r="324" customFormat="false" ht="15" hidden="false" customHeight="true" outlineLevel="0" collapsed="false">
      <c r="B324" s="49" t="n">
        <v>319</v>
      </c>
      <c r="C324" s="49" t="str">
        <f aca="false">'4. Scored Leads'!A382</f>
        <v>L0381</v>
      </c>
      <c r="D324" s="49" t="str">
        <f aca="false">'4. Scored Leads'!B382</f>
        <v>Rakib Talukder</v>
      </c>
      <c r="E324" s="49" t="str">
        <f aca="false">'4. Scored Leads'!C382</f>
        <v>01589701550</v>
      </c>
      <c r="F324" s="49" t="str">
        <f aca="false">'4. Scored Leads'!D382</f>
        <v>Aftab Nagar</v>
      </c>
      <c r="G324" s="49" t="str">
        <f aca="false">'4. Scored Leads'!E382</f>
        <v>Uttara Greenview</v>
      </c>
      <c r="H324" s="51" t="n">
        <f aca="false">'4. Scored Leads'!G382</f>
        <v>11249999</v>
      </c>
      <c r="I324" s="56" t="n">
        <f aca="false">'4. Scored Leads'!X382</f>
        <v>64</v>
      </c>
      <c r="J324" s="49" t="str">
        <f aca="false">'4. Scored Leads'!Y382</f>
        <v>Warm</v>
      </c>
      <c r="K324" s="49" t="str">
        <f aca="false">IF(J324="Hot","≤ 5 min",IF(J324="Warm","≤ 24 hrs","≤ 72 hrs"))</f>
        <v>≤ 24 hrs</v>
      </c>
      <c r="L324" s="78" t="str">
        <f aca="false">IF(J324="Hot","Open w/ site-visit slot offer · highlight scarcity · close for visit date",IF(J324="Warm","Share floor plan + EMI calc · qualify timeline · book callback","Polite single attempt · log objection · move to retargeting"))</f>
        <v>Share floor plan + EMI calc · qualify timeline · book callback</v>
      </c>
    </row>
    <row r="325" customFormat="false" ht="15" hidden="false" customHeight="true" outlineLevel="0" collapsed="false">
      <c r="B325" s="52" t="n">
        <v>320</v>
      </c>
      <c r="C325" s="52" t="str">
        <f aca="false">'4. Scored Leads'!A383</f>
        <v>L0382</v>
      </c>
      <c r="D325" s="52" t="str">
        <f aca="false">'4. Scored Leads'!B383</f>
        <v>Tausif Khan</v>
      </c>
      <c r="E325" s="52" t="str">
        <f aca="false">'4. Scored Leads'!C383</f>
        <v>01430597364</v>
      </c>
      <c r="F325" s="52" t="str">
        <f aca="false">'4. Scored Leads'!D383</f>
        <v>Mirpur DOHS</v>
      </c>
      <c r="G325" s="52" t="str">
        <f aca="false">'4. Scored Leads'!E383</f>
        <v>Skyline Heights – Bashundhara</v>
      </c>
      <c r="H325" s="54" t="n">
        <f aca="false">'4. Scored Leads'!G383</f>
        <v>0</v>
      </c>
      <c r="I325" s="58" t="n">
        <f aca="false">'4. Scored Leads'!X383</f>
        <v>64</v>
      </c>
      <c r="J325" s="52" t="str">
        <f aca="false">'4. Scored Leads'!Y383</f>
        <v>Warm</v>
      </c>
      <c r="K325" s="52" t="str">
        <f aca="false">IF(J325="Hot","≤ 5 min",IF(J325="Warm","≤ 24 hrs","≤ 72 hrs"))</f>
        <v>≤ 24 hrs</v>
      </c>
      <c r="L325" s="79" t="str">
        <f aca="false">IF(J325="Hot","Open w/ site-visit slot offer · highlight scarcity · close for visit date",IF(J325="Warm","Share floor plan + EMI calc · qualify timeline · book callback","Polite single attempt · log objection · move to retargeting"))</f>
        <v>Share floor plan + EMI calc · qualify timeline · book callback</v>
      </c>
    </row>
    <row r="326" customFormat="false" ht="15" hidden="false" customHeight="true" outlineLevel="0" collapsed="false">
      <c r="B326" s="49" t="n">
        <v>321</v>
      </c>
      <c r="C326" s="49" t="str">
        <f aca="false">'4. Scored Leads'!A391</f>
        <v>L0390</v>
      </c>
      <c r="D326" s="49" t="str">
        <f aca="false">'4. Scored Leads'!B391</f>
        <v>Riaz Sarkar</v>
      </c>
      <c r="E326" s="49" t="str">
        <f aca="false">'4. Scored Leads'!C391</f>
        <v>01486792529</v>
      </c>
      <c r="F326" s="49" t="str">
        <f aca="false">'4. Scored Leads'!D391</f>
        <v>Outside Dhaka</v>
      </c>
      <c r="G326" s="49" t="str">
        <f aca="false">'4. Scored Leads'!E391</f>
        <v>Uttara Greenview</v>
      </c>
      <c r="H326" s="51" t="n">
        <f aca="false">'4. Scored Leads'!G391</f>
        <v>6999999</v>
      </c>
      <c r="I326" s="56" t="n">
        <f aca="false">'4. Scored Leads'!X391</f>
        <v>64</v>
      </c>
      <c r="J326" s="49" t="str">
        <f aca="false">'4. Scored Leads'!Y391</f>
        <v>Warm</v>
      </c>
      <c r="K326" s="49" t="str">
        <f aca="false">IF(J326="Hot","≤ 5 min",IF(J326="Warm","≤ 24 hrs","≤ 72 hrs"))</f>
        <v>≤ 24 hrs</v>
      </c>
      <c r="L326" s="78" t="str">
        <f aca="false">IF(J326="Hot","Open w/ site-visit slot offer · highlight scarcity · close for visit date",IF(J326="Warm","Share floor plan + EMI calc · qualify timeline · book callback","Polite single attempt · log objection · move to retargeting"))</f>
        <v>Share floor plan + EMI calc · qualify timeline · book callback</v>
      </c>
    </row>
    <row r="327" customFormat="false" ht="15" hidden="false" customHeight="true" outlineLevel="0" collapsed="false">
      <c r="B327" s="52" t="n">
        <v>322</v>
      </c>
      <c r="C327" s="52" t="str">
        <f aca="false">'4. Scored Leads'!A400</f>
        <v>L0399</v>
      </c>
      <c r="D327" s="52" t="str">
        <f aca="false">'4. Scored Leads'!B400</f>
        <v>Rashed Mondol</v>
      </c>
      <c r="E327" s="52" t="str">
        <f aca="false">'4. Scored Leads'!C400</f>
        <v>01393164772</v>
      </c>
      <c r="F327" s="52" t="str">
        <f aca="false">'4. Scored Leads'!D400</f>
        <v>Mirpur DOHS</v>
      </c>
      <c r="G327" s="52" t="str">
        <f aca="false">'4. Scored Leads'!E400</f>
        <v>Generic / Not Sure</v>
      </c>
      <c r="H327" s="54" t="n">
        <f aca="false">'4. Scored Leads'!G400</f>
        <v>8999999</v>
      </c>
      <c r="I327" s="58" t="n">
        <f aca="false">'4. Scored Leads'!X400</f>
        <v>64</v>
      </c>
      <c r="J327" s="52" t="str">
        <f aca="false">'4. Scored Leads'!Y400</f>
        <v>Warm</v>
      </c>
      <c r="K327" s="52" t="str">
        <f aca="false">IF(J327="Hot","≤ 5 min",IF(J327="Warm","≤ 24 hrs","≤ 72 hrs"))</f>
        <v>≤ 24 hrs</v>
      </c>
      <c r="L327" s="79" t="str">
        <f aca="false">IF(J327="Hot","Open w/ site-visit slot offer · highlight scarcity · close for visit date",IF(J327="Warm","Share floor plan + EMI calc · qualify timeline · book callback","Polite single attempt · log objection · move to retargeting"))</f>
        <v>Share floor plan + EMI calc · qualify timeline · book callback</v>
      </c>
    </row>
    <row r="328" customFormat="false" ht="15" hidden="false" customHeight="true" outlineLevel="0" collapsed="false">
      <c r="B328" s="49" t="n">
        <v>323</v>
      </c>
      <c r="C328" s="49" t="str">
        <f aca="false">'4. Scored Leads'!A412</f>
        <v>L0411</v>
      </c>
      <c r="D328" s="49" t="str">
        <f aca="false">'4. Scored Leads'!B412</f>
        <v>Polash Pramanik</v>
      </c>
      <c r="E328" s="49" t="str">
        <f aca="false">'4. Scored Leads'!C412</f>
        <v>01585645101</v>
      </c>
      <c r="F328" s="49" t="str">
        <f aca="false">'4. Scored Leads'!D412</f>
        <v>Dhanmondi</v>
      </c>
      <c r="G328" s="49" t="str">
        <f aca="false">'4. Scored Leads'!E412</f>
        <v>Skyline Heights – Bashundhara</v>
      </c>
      <c r="H328" s="51" t="n">
        <f aca="false">'4. Scored Leads'!G412</f>
        <v>6999999</v>
      </c>
      <c r="I328" s="56" t="n">
        <f aca="false">'4. Scored Leads'!X412</f>
        <v>64</v>
      </c>
      <c r="J328" s="49" t="str">
        <f aca="false">'4. Scored Leads'!Y412</f>
        <v>Warm</v>
      </c>
      <c r="K328" s="49" t="str">
        <f aca="false">IF(J328="Hot","≤ 5 min",IF(J328="Warm","≤ 24 hrs","≤ 72 hrs"))</f>
        <v>≤ 24 hrs</v>
      </c>
      <c r="L328" s="78" t="str">
        <f aca="false">IF(J328="Hot","Open w/ site-visit slot offer · highlight scarcity · close for visit date",IF(J328="Warm","Share floor plan + EMI calc · qualify timeline · book callback","Polite single attempt · log objection · move to retargeting"))</f>
        <v>Share floor plan + EMI calc · qualify timeline · book callback</v>
      </c>
    </row>
    <row r="329" customFormat="false" ht="15" hidden="false" customHeight="true" outlineLevel="0" collapsed="false">
      <c r="B329" s="52" t="n">
        <v>324</v>
      </c>
      <c r="C329" s="52" t="str">
        <f aca="false">'4. Scored Leads'!A432</f>
        <v>L0431</v>
      </c>
      <c r="D329" s="52" t="str">
        <f aca="false">'4. Scored Leads'!B432</f>
        <v>Asif Akond</v>
      </c>
      <c r="E329" s="52" t="str">
        <f aca="false">'4. Scored Leads'!C432</f>
        <v>01711100051</v>
      </c>
      <c r="F329" s="52" t="str">
        <f aca="false">'4. Scored Leads'!D432</f>
        <v>Banasree</v>
      </c>
      <c r="G329" s="52" t="str">
        <f aca="false">'4. Scored Leads'!E432</f>
        <v>Banasree Bay</v>
      </c>
      <c r="H329" s="54" t="n">
        <f aca="false">'4. Scored Leads'!G432</f>
        <v>6999999</v>
      </c>
      <c r="I329" s="58" t="n">
        <f aca="false">'4. Scored Leads'!X432</f>
        <v>64</v>
      </c>
      <c r="J329" s="52" t="str">
        <f aca="false">'4. Scored Leads'!Y432</f>
        <v>Warm</v>
      </c>
      <c r="K329" s="52" t="str">
        <f aca="false">IF(J329="Hot","≤ 5 min",IF(J329="Warm","≤ 24 hrs","≤ 72 hrs"))</f>
        <v>≤ 24 hrs</v>
      </c>
      <c r="L329" s="79" t="str">
        <f aca="false">IF(J329="Hot","Open w/ site-visit slot offer · highlight scarcity · close for visit date",IF(J329="Warm","Share floor plan + EMI calc · qualify timeline · book callback","Polite single attempt · log objection · move to retargeting"))</f>
        <v>Share floor plan + EMI calc · qualify timeline · book callback</v>
      </c>
    </row>
    <row r="330" customFormat="false" ht="15" hidden="false" customHeight="true" outlineLevel="0" collapsed="false">
      <c r="B330" s="49" t="n">
        <v>325</v>
      </c>
      <c r="C330" s="49" t="str">
        <f aca="false">'4. Scored Leads'!A444</f>
        <v>L0443</v>
      </c>
      <c r="D330" s="49" t="str">
        <f aca="false">'4. Scored Leads'!B444</f>
        <v>Faisal Mahmud</v>
      </c>
      <c r="E330" s="49" t="str">
        <f aca="false">'4. Scored Leads'!C444</f>
        <v>01744324006</v>
      </c>
      <c r="F330" s="49" t="str">
        <f aca="false">'4. Scored Leads'!D444</f>
        <v>Outside Dhaka</v>
      </c>
      <c r="G330" s="49" t="str">
        <f aca="false">'4. Scored Leads'!E444</f>
        <v>Aftab Garden Residence</v>
      </c>
      <c r="H330" s="51" t="n">
        <f aca="false">'4. Scored Leads'!G444</f>
        <v>8999999</v>
      </c>
      <c r="I330" s="56" t="n">
        <f aca="false">'4. Scored Leads'!X444</f>
        <v>64</v>
      </c>
      <c r="J330" s="49" t="str">
        <f aca="false">'4. Scored Leads'!Y444</f>
        <v>Warm</v>
      </c>
      <c r="K330" s="49" t="str">
        <f aca="false">IF(J330="Hot","≤ 5 min",IF(J330="Warm","≤ 24 hrs","≤ 72 hrs"))</f>
        <v>≤ 24 hrs</v>
      </c>
      <c r="L330" s="78" t="str">
        <f aca="false">IF(J330="Hot","Open w/ site-visit slot offer · highlight scarcity · close for visit date",IF(J330="Warm","Share floor plan + EMI calc · qualify timeline · book callback","Polite single attempt · log objection · move to retargeting"))</f>
        <v>Share floor plan + EMI calc · qualify timeline · book callback</v>
      </c>
    </row>
    <row r="331" customFormat="false" ht="15" hidden="false" customHeight="true" outlineLevel="0" collapsed="false">
      <c r="B331" s="52" t="n">
        <v>326</v>
      </c>
      <c r="C331" s="52" t="str">
        <f aca="false">'4. Scored Leads'!A459</f>
        <v>L0458</v>
      </c>
      <c r="D331" s="52" t="str">
        <f aca="false">'4. Scored Leads'!B459</f>
        <v>Hasib Mollah</v>
      </c>
      <c r="E331" s="52" t="str">
        <f aca="false">'4. Scored Leads'!C459</f>
        <v>01878584712</v>
      </c>
      <c r="F331" s="52" t="str">
        <f aca="false">'4. Scored Leads'!D459</f>
        <v>Banasree</v>
      </c>
      <c r="G331" s="52" t="str">
        <f aca="false">'4. Scored Leads'!E459</f>
        <v>Mirpur DOHS Premier</v>
      </c>
      <c r="H331" s="54" t="n">
        <f aca="false">'4. Scored Leads'!G459</f>
        <v>4499999</v>
      </c>
      <c r="I331" s="58" t="n">
        <f aca="false">'4. Scored Leads'!X459</f>
        <v>64</v>
      </c>
      <c r="J331" s="52" t="str">
        <f aca="false">'4. Scored Leads'!Y459</f>
        <v>Warm</v>
      </c>
      <c r="K331" s="52" t="str">
        <f aca="false">IF(J331="Hot","≤ 5 min",IF(J331="Warm","≤ 24 hrs","≤ 72 hrs"))</f>
        <v>≤ 24 hrs</v>
      </c>
      <c r="L331" s="79" t="str">
        <f aca="false">IF(J331="Hot","Open w/ site-visit slot offer · highlight scarcity · close for visit date",IF(J331="Warm","Share floor plan + EMI calc · qualify timeline · book callback","Polite single attempt · log objection · move to retargeting"))</f>
        <v>Share floor plan + EMI calc · qualify timeline · book callback</v>
      </c>
    </row>
    <row r="332" customFormat="false" ht="15" hidden="false" customHeight="true" outlineLevel="0" collapsed="false">
      <c r="B332" s="49" t="n">
        <v>327</v>
      </c>
      <c r="C332" s="49" t="str">
        <f aca="false">'4. Scored Leads'!A465</f>
        <v>L0464</v>
      </c>
      <c r="D332" s="49" t="str">
        <f aca="false">'4. Scored Leads'!B465</f>
        <v>Towhid Pramanik</v>
      </c>
      <c r="E332" s="49" t="str">
        <f aca="false">'4. Scored Leads'!C465</f>
        <v>01701594463</v>
      </c>
      <c r="F332" s="49" t="str">
        <f aca="false">'4. Scored Leads'!D465</f>
        <v>Uttara</v>
      </c>
      <c r="G332" s="49" t="str">
        <f aca="false">'4. Scored Leads'!E465</f>
        <v>Mirpur DOHS Premier</v>
      </c>
      <c r="H332" s="51" t="n">
        <f aca="false">'4. Scored Leads'!G465</f>
        <v>8999999</v>
      </c>
      <c r="I332" s="56" t="n">
        <f aca="false">'4. Scored Leads'!X465</f>
        <v>64</v>
      </c>
      <c r="J332" s="49" t="str">
        <f aca="false">'4. Scored Leads'!Y465</f>
        <v>Warm</v>
      </c>
      <c r="K332" s="49" t="str">
        <f aca="false">IF(J332="Hot","≤ 5 min",IF(J332="Warm","≤ 24 hrs","≤ 72 hrs"))</f>
        <v>≤ 24 hrs</v>
      </c>
      <c r="L332" s="78" t="str">
        <f aca="false">IF(J332="Hot","Open w/ site-visit slot offer · highlight scarcity · close for visit date",IF(J332="Warm","Share floor plan + EMI calc · qualify timeline · book callback","Polite single attempt · log objection · move to retargeting"))</f>
        <v>Share floor plan + EMI calc · qualify timeline · book callback</v>
      </c>
    </row>
    <row r="333" customFormat="false" ht="15" hidden="false" customHeight="true" outlineLevel="0" collapsed="false">
      <c r="B333" s="52" t="n">
        <v>328</v>
      </c>
      <c r="C333" s="52" t="str">
        <f aca="false">'4. Scored Leads'!A34</f>
        <v>L0033</v>
      </c>
      <c r="D333" s="52" t="str">
        <f aca="false">'4. Scored Leads'!B34</f>
        <v>Mahmud Siddique</v>
      </c>
      <c r="E333" s="52" t="str">
        <f aca="false">'4. Scored Leads'!C34</f>
        <v>01431746120</v>
      </c>
      <c r="F333" s="52" t="str">
        <f aca="false">'4. Scored Leads'!D34</f>
        <v>Outside Dhaka</v>
      </c>
      <c r="G333" s="52" t="str">
        <f aca="false">'4. Scored Leads'!E34</f>
        <v>Mirpur DOHS Premier</v>
      </c>
      <c r="H333" s="54" t="n">
        <f aca="false">'4. Scored Leads'!G34</f>
        <v>13750000</v>
      </c>
      <c r="I333" s="58" t="n">
        <f aca="false">'4. Scored Leads'!X34</f>
        <v>63</v>
      </c>
      <c r="J333" s="52" t="str">
        <f aca="false">'4. Scored Leads'!Y34</f>
        <v>Warm</v>
      </c>
      <c r="K333" s="52" t="str">
        <f aca="false">IF(J333="Hot","≤ 5 min",IF(J333="Warm","≤ 24 hrs","≤ 72 hrs"))</f>
        <v>≤ 24 hrs</v>
      </c>
      <c r="L333" s="79" t="str">
        <f aca="false">IF(J333="Hot","Open w/ site-visit slot offer · highlight scarcity · close for visit date",IF(J333="Warm","Share floor plan + EMI calc · qualify timeline · book callback","Polite single attempt · log objection · move to retargeting"))</f>
        <v>Share floor plan + EMI calc · qualify timeline · book callback</v>
      </c>
    </row>
    <row r="334" customFormat="false" ht="15" hidden="false" customHeight="true" outlineLevel="0" collapsed="false">
      <c r="B334" s="49" t="n">
        <v>329</v>
      </c>
      <c r="C334" s="49" t="str">
        <f aca="false">'4. Scored Leads'!A67</f>
        <v>L0066</v>
      </c>
      <c r="D334" s="49" t="str">
        <f aca="false">'4. Scored Leads'!B67</f>
        <v>Fahim Hasan</v>
      </c>
      <c r="E334" s="49" t="str">
        <f aca="false">'4. Scored Leads'!C67</f>
        <v>01780170462</v>
      </c>
      <c r="F334" s="49" t="str">
        <f aca="false">'4. Scored Leads'!D67</f>
        <v>Dhanmondi</v>
      </c>
      <c r="G334" s="49" t="str">
        <f aca="false">'4. Scored Leads'!E67</f>
        <v>Generic / Not Sure</v>
      </c>
      <c r="H334" s="51" t="n">
        <f aca="false">'4. Scored Leads'!G67</f>
        <v>8999999</v>
      </c>
      <c r="I334" s="56" t="n">
        <f aca="false">'4. Scored Leads'!X67</f>
        <v>63</v>
      </c>
      <c r="J334" s="49" t="str">
        <f aca="false">'4. Scored Leads'!Y67</f>
        <v>Warm</v>
      </c>
      <c r="K334" s="49" t="str">
        <f aca="false">IF(J334="Hot","≤ 5 min",IF(J334="Warm","≤ 24 hrs","≤ 72 hrs"))</f>
        <v>≤ 24 hrs</v>
      </c>
      <c r="L334" s="78" t="str">
        <f aca="false">IF(J334="Hot","Open w/ site-visit slot offer · highlight scarcity · close for visit date",IF(J334="Warm","Share floor plan + EMI calc · qualify timeline · book callback","Polite single attempt · log objection · move to retargeting"))</f>
        <v>Share floor plan + EMI calc · qualify timeline · book callback</v>
      </c>
    </row>
    <row r="335" customFormat="false" ht="15" hidden="false" customHeight="true" outlineLevel="0" collapsed="false">
      <c r="B335" s="52" t="n">
        <v>330</v>
      </c>
      <c r="C335" s="52" t="str">
        <f aca="false">'4. Scored Leads'!A152</f>
        <v>L0151</v>
      </c>
      <c r="D335" s="52" t="str">
        <f aca="false">'4. Scored Leads'!B152</f>
        <v>Jubayer Pramanik</v>
      </c>
      <c r="E335" s="52" t="str">
        <f aca="false">'4. Scored Leads'!C152</f>
        <v>01751204618</v>
      </c>
      <c r="F335" s="52" t="str">
        <f aca="false">'4. Scored Leads'!D152</f>
        <v>Bashundhara R/A</v>
      </c>
      <c r="G335" s="52" t="str">
        <f aca="false">'4. Scored Leads'!E152</f>
        <v>Skyline Heights – Bashundhara</v>
      </c>
      <c r="H335" s="54" t="n">
        <f aca="false">'4. Scored Leads'!G152</f>
        <v>4499999</v>
      </c>
      <c r="I335" s="58" t="n">
        <f aca="false">'4. Scored Leads'!X152</f>
        <v>63</v>
      </c>
      <c r="J335" s="52" t="str">
        <f aca="false">'4. Scored Leads'!Y152</f>
        <v>Warm</v>
      </c>
      <c r="K335" s="52" t="str">
        <f aca="false">IF(J335="Hot","≤ 5 min",IF(J335="Warm","≤ 24 hrs","≤ 72 hrs"))</f>
        <v>≤ 24 hrs</v>
      </c>
      <c r="L335" s="79" t="str">
        <f aca="false">IF(J335="Hot","Open w/ site-visit slot offer · highlight scarcity · close for visit date",IF(J335="Warm","Share floor plan + EMI calc · qualify timeline · book callback","Polite single attempt · log objection · move to retargeting"))</f>
        <v>Share floor plan + EMI calc · qualify timeline · book callback</v>
      </c>
    </row>
    <row r="336" customFormat="false" ht="15" hidden="false" customHeight="true" outlineLevel="0" collapsed="false">
      <c r="B336" s="49" t="n">
        <v>331</v>
      </c>
      <c r="C336" s="49" t="str">
        <f aca="false">'4. Scored Leads'!A154</f>
        <v>L0153</v>
      </c>
      <c r="D336" s="49" t="str">
        <f aca="false">'4. Scored Leads'!B154</f>
        <v>Towhid Bhuiyan</v>
      </c>
      <c r="E336" s="49" t="str">
        <f aca="false">'4. Scored Leads'!C154</f>
        <v>01752812735</v>
      </c>
      <c r="F336" s="49" t="str">
        <f aca="false">'4. Scored Leads'!D154</f>
        <v>Bashundhara R/A</v>
      </c>
      <c r="G336" s="49" t="str">
        <f aca="false">'4. Scored Leads'!E154</f>
        <v>Uttara Greenview</v>
      </c>
      <c r="H336" s="51" t="n">
        <f aca="false">'4. Scored Leads'!G154</f>
        <v>13750000</v>
      </c>
      <c r="I336" s="56" t="n">
        <f aca="false">'4. Scored Leads'!X154</f>
        <v>63</v>
      </c>
      <c r="J336" s="49" t="str">
        <f aca="false">'4. Scored Leads'!Y154</f>
        <v>Warm</v>
      </c>
      <c r="K336" s="49" t="str">
        <f aca="false">IF(J336="Hot","≤ 5 min",IF(J336="Warm","≤ 24 hrs","≤ 72 hrs"))</f>
        <v>≤ 24 hrs</v>
      </c>
      <c r="L336" s="78" t="str">
        <f aca="false">IF(J336="Hot","Open w/ site-visit slot offer · highlight scarcity · close for visit date",IF(J336="Warm","Share floor plan + EMI calc · qualify timeline · book callback","Polite single attempt · log objection · move to retargeting"))</f>
        <v>Share floor plan + EMI calc · qualify timeline · book callback</v>
      </c>
    </row>
    <row r="337" customFormat="false" ht="15" hidden="false" customHeight="true" outlineLevel="0" collapsed="false">
      <c r="B337" s="52" t="n">
        <v>332</v>
      </c>
      <c r="C337" s="52" t="str">
        <f aca="false">'4. Scored Leads'!A176</f>
        <v>L0175</v>
      </c>
      <c r="D337" s="52" t="str">
        <f aca="false">'4. Scored Leads'!B176</f>
        <v>Shariar Hossain</v>
      </c>
      <c r="E337" s="52" t="str">
        <f aca="false">'4. Scored Leads'!C176</f>
        <v>01776810409</v>
      </c>
      <c r="F337" s="52" t="str">
        <f aca="false">'4. Scored Leads'!D176</f>
        <v>Mohammadpur</v>
      </c>
      <c r="G337" s="52" t="str">
        <f aca="false">'4. Scored Leads'!E176</f>
        <v>Mirpur DOHS Premier</v>
      </c>
      <c r="H337" s="54" t="n">
        <f aca="false">'4. Scored Leads'!G176</f>
        <v>20000000</v>
      </c>
      <c r="I337" s="58" t="n">
        <f aca="false">'4. Scored Leads'!X176</f>
        <v>63</v>
      </c>
      <c r="J337" s="52" t="str">
        <f aca="false">'4. Scored Leads'!Y176</f>
        <v>Warm</v>
      </c>
      <c r="K337" s="52" t="str">
        <f aca="false">IF(J337="Hot","≤ 5 min",IF(J337="Warm","≤ 24 hrs","≤ 72 hrs"))</f>
        <v>≤ 24 hrs</v>
      </c>
      <c r="L337" s="79" t="str">
        <f aca="false">IF(J337="Hot","Open w/ site-visit slot offer · highlight scarcity · close for visit date",IF(J337="Warm","Share floor plan + EMI calc · qualify timeline · book callback","Polite single attempt · log objection · move to retargeting"))</f>
        <v>Share floor plan + EMI calc · qualify timeline · book callback</v>
      </c>
    </row>
    <row r="338" customFormat="false" ht="15" hidden="false" customHeight="true" outlineLevel="0" collapsed="false">
      <c r="B338" s="49" t="n">
        <v>333</v>
      </c>
      <c r="C338" s="49" t="str">
        <f aca="false">'4. Scored Leads'!A204</f>
        <v>L0203</v>
      </c>
      <c r="D338" s="49" t="str">
        <f aca="false">'4. Scored Leads'!B204</f>
        <v>Jubayer Karim</v>
      </c>
      <c r="E338" s="49" t="str">
        <f aca="false">'4. Scored Leads'!C204</f>
        <v>01556265650</v>
      </c>
      <c r="F338" s="49" t="str">
        <f aca="false">'4. Scored Leads'!D204</f>
        <v>Mirpur DOHS</v>
      </c>
      <c r="G338" s="49" t="str">
        <f aca="false">'4. Scored Leads'!E204</f>
        <v>Skyline Heights – Bashundhara</v>
      </c>
      <c r="H338" s="51" t="n">
        <f aca="false">'4. Scored Leads'!G204</f>
        <v>4499999</v>
      </c>
      <c r="I338" s="56" t="n">
        <f aca="false">'4. Scored Leads'!X204</f>
        <v>63</v>
      </c>
      <c r="J338" s="49" t="str">
        <f aca="false">'4. Scored Leads'!Y204</f>
        <v>Warm</v>
      </c>
      <c r="K338" s="49" t="str">
        <f aca="false">IF(J338="Hot","≤ 5 min",IF(J338="Warm","≤ 24 hrs","≤ 72 hrs"))</f>
        <v>≤ 24 hrs</v>
      </c>
      <c r="L338" s="78" t="str">
        <f aca="false">IF(J338="Hot","Open w/ site-visit slot offer · highlight scarcity · close for visit date",IF(J338="Warm","Share floor plan + EMI calc · qualify timeline · book callback","Polite single attempt · log objection · move to retargeting"))</f>
        <v>Share floor plan + EMI calc · qualify timeline · book callback</v>
      </c>
    </row>
    <row r="339" customFormat="false" ht="15" hidden="false" customHeight="true" outlineLevel="0" collapsed="false">
      <c r="B339" s="52" t="n">
        <v>334</v>
      </c>
      <c r="C339" s="52" t="str">
        <f aca="false">'4. Scored Leads'!A224</f>
        <v>L0223</v>
      </c>
      <c r="D339" s="52" t="str">
        <f aca="false">'4. Scored Leads'!B224</f>
        <v>Asif Akond</v>
      </c>
      <c r="E339" s="52" t="str">
        <f aca="false">'4. Scored Leads'!C224</f>
        <v>01467713334</v>
      </c>
      <c r="F339" s="52" t="str">
        <f aca="false">'4. Scored Leads'!D224</f>
        <v>Aftab Nagar</v>
      </c>
      <c r="G339" s="52" t="str">
        <f aca="false">'4. Scored Leads'!E224</f>
        <v>Generic / Not Sure</v>
      </c>
      <c r="H339" s="54" t="n">
        <f aca="false">'4. Scored Leads'!G224</f>
        <v>20000000</v>
      </c>
      <c r="I339" s="58" t="n">
        <f aca="false">'4. Scored Leads'!X224</f>
        <v>63</v>
      </c>
      <c r="J339" s="52" t="str">
        <f aca="false">'4. Scored Leads'!Y224</f>
        <v>Warm</v>
      </c>
      <c r="K339" s="52" t="str">
        <f aca="false">IF(J339="Hot","≤ 5 min",IF(J339="Warm","≤ 24 hrs","≤ 72 hrs"))</f>
        <v>≤ 24 hrs</v>
      </c>
      <c r="L339" s="79" t="str">
        <f aca="false">IF(J339="Hot","Open w/ site-visit slot offer · highlight scarcity · close for visit date",IF(J339="Warm","Share floor plan + EMI calc · qualify timeline · book callback","Polite single attempt · log objection · move to retargeting"))</f>
        <v>Share floor plan + EMI calc · qualify timeline · book callback</v>
      </c>
    </row>
    <row r="340" customFormat="false" ht="15" hidden="false" customHeight="true" outlineLevel="0" collapsed="false">
      <c r="B340" s="49" t="n">
        <v>335</v>
      </c>
      <c r="C340" s="49" t="str">
        <f aca="false">'4. Scored Leads'!A237</f>
        <v>L0236</v>
      </c>
      <c r="D340" s="49" t="str">
        <f aca="false">'4. Scored Leads'!B237</f>
        <v>Nayeem Hossain</v>
      </c>
      <c r="E340" s="49" t="str">
        <f aca="false">'4. Scored Leads'!C237</f>
        <v>01781213524</v>
      </c>
      <c r="F340" s="49" t="str">
        <f aca="false">'4. Scored Leads'!D237</f>
        <v>Mohammadpur</v>
      </c>
      <c r="G340" s="49" t="str">
        <f aca="false">'4. Scored Leads'!E237</f>
        <v>Generic / Not Sure</v>
      </c>
      <c r="H340" s="51" t="n">
        <f aca="false">'4. Scored Leads'!G237</f>
        <v>8999999</v>
      </c>
      <c r="I340" s="56" t="n">
        <f aca="false">'4. Scored Leads'!X237</f>
        <v>63</v>
      </c>
      <c r="J340" s="49" t="str">
        <f aca="false">'4. Scored Leads'!Y237</f>
        <v>Warm</v>
      </c>
      <c r="K340" s="49" t="str">
        <f aca="false">IF(J340="Hot","≤ 5 min",IF(J340="Warm","≤ 24 hrs","≤ 72 hrs"))</f>
        <v>≤ 24 hrs</v>
      </c>
      <c r="L340" s="78" t="str">
        <f aca="false">IF(J340="Hot","Open w/ site-visit slot offer · highlight scarcity · close for visit date",IF(J340="Warm","Share floor plan + EMI calc · qualify timeline · book callback","Polite single attempt · log objection · move to retargeting"))</f>
        <v>Share floor plan + EMI calc · qualify timeline · book callback</v>
      </c>
    </row>
    <row r="341" customFormat="false" ht="15" hidden="false" customHeight="true" outlineLevel="0" collapsed="false">
      <c r="B341" s="52" t="n">
        <v>336</v>
      </c>
      <c r="C341" s="52" t="str">
        <f aca="false">'4. Scored Leads'!A266</f>
        <v>L0265</v>
      </c>
      <c r="D341" s="52" t="str">
        <f aca="false">'4. Scored Leads'!B266</f>
        <v>Anik Hasan</v>
      </c>
      <c r="E341" s="52" t="str">
        <f aca="false">'4. Scored Leads'!C266</f>
        <v>01636004125</v>
      </c>
      <c r="F341" s="52" t="str">
        <f aca="false">'4. Scored Leads'!D266</f>
        <v>Badda</v>
      </c>
      <c r="G341" s="52" t="str">
        <f aca="false">'4. Scored Leads'!E266</f>
        <v>Banasree Bay</v>
      </c>
      <c r="H341" s="54" t="n">
        <f aca="false">'4. Scored Leads'!G266</f>
        <v>8999999</v>
      </c>
      <c r="I341" s="58" t="n">
        <f aca="false">'4. Scored Leads'!X266</f>
        <v>63</v>
      </c>
      <c r="J341" s="52" t="str">
        <f aca="false">'4. Scored Leads'!Y266</f>
        <v>Warm</v>
      </c>
      <c r="K341" s="52" t="str">
        <f aca="false">IF(J341="Hot","≤ 5 min",IF(J341="Warm","≤ 24 hrs","≤ 72 hrs"))</f>
        <v>≤ 24 hrs</v>
      </c>
      <c r="L341" s="79" t="str">
        <f aca="false">IF(J341="Hot","Open w/ site-visit slot offer · highlight scarcity · close for visit date",IF(J341="Warm","Share floor plan + EMI calc · qualify timeline · book callback","Polite single attempt · log objection · move to retargeting"))</f>
        <v>Share floor plan + EMI calc · qualify timeline · book callback</v>
      </c>
    </row>
    <row r="342" customFormat="false" ht="15" hidden="false" customHeight="true" outlineLevel="0" collapsed="false">
      <c r="B342" s="49" t="n">
        <v>337</v>
      </c>
      <c r="C342" s="49" t="str">
        <f aca="false">'4. Scored Leads'!A275</f>
        <v>L0274</v>
      </c>
      <c r="D342" s="49" t="str">
        <f aca="false">'4. Scored Leads'!B275</f>
        <v>Mizan Akhtar</v>
      </c>
      <c r="E342" s="49" t="str">
        <f aca="false">'4. Scored Leads'!C275</f>
        <v>01727011686</v>
      </c>
      <c r="F342" s="49" t="str">
        <f aca="false">'4. Scored Leads'!D275</f>
        <v>Aftab Nagar</v>
      </c>
      <c r="G342" s="49" t="str">
        <f aca="false">'4. Scored Leads'!E275</f>
        <v>Generic / Not Sure</v>
      </c>
      <c r="H342" s="51" t="n">
        <f aca="false">'4. Scored Leads'!G275</f>
        <v>6999999</v>
      </c>
      <c r="I342" s="56" t="n">
        <f aca="false">'4. Scored Leads'!X275</f>
        <v>63</v>
      </c>
      <c r="J342" s="49" t="str">
        <f aca="false">'4. Scored Leads'!Y275</f>
        <v>Warm</v>
      </c>
      <c r="K342" s="49" t="str">
        <f aca="false">IF(J342="Hot","≤ 5 min",IF(J342="Warm","≤ 24 hrs","≤ 72 hrs"))</f>
        <v>≤ 24 hrs</v>
      </c>
      <c r="L342" s="78" t="str">
        <f aca="false">IF(J342="Hot","Open w/ site-visit slot offer · highlight scarcity · close for visit date",IF(J342="Warm","Share floor plan + EMI calc · qualify timeline · book callback","Polite single attempt · log objection · move to retargeting"))</f>
        <v>Share floor plan + EMI calc · qualify timeline · book callback</v>
      </c>
    </row>
    <row r="343" customFormat="false" ht="15" hidden="false" customHeight="true" outlineLevel="0" collapsed="false">
      <c r="B343" s="52" t="n">
        <v>338</v>
      </c>
      <c r="C343" s="52" t="str">
        <f aca="false">'4. Scored Leads'!A293</f>
        <v>L0292</v>
      </c>
      <c r="D343" s="52" t="str">
        <f aca="false">'4. Scored Leads'!B293</f>
        <v>Nayeem Chowdhury</v>
      </c>
      <c r="E343" s="52" t="str">
        <f aca="false">'4. Scored Leads'!C293</f>
        <v>01572256053</v>
      </c>
      <c r="F343" s="52" t="str">
        <f aca="false">'4. Scored Leads'!D293</f>
        <v>Mirpur DOHS</v>
      </c>
      <c r="G343" s="52" t="str">
        <f aca="false">'4. Scored Leads'!E293</f>
        <v>Mirpur DOHS Premier</v>
      </c>
      <c r="H343" s="54" t="n">
        <f aca="false">'4. Scored Leads'!G293</f>
        <v>4499999</v>
      </c>
      <c r="I343" s="58" t="n">
        <f aca="false">'4. Scored Leads'!X293</f>
        <v>63</v>
      </c>
      <c r="J343" s="52" t="str">
        <f aca="false">'4. Scored Leads'!Y293</f>
        <v>Warm</v>
      </c>
      <c r="K343" s="52" t="str">
        <f aca="false">IF(J343="Hot","≤ 5 min",IF(J343="Warm","≤ 24 hrs","≤ 72 hrs"))</f>
        <v>≤ 24 hrs</v>
      </c>
      <c r="L343" s="79" t="str">
        <f aca="false">IF(J343="Hot","Open w/ site-visit slot offer · highlight scarcity · close for visit date",IF(J343="Warm","Share floor plan + EMI calc · qualify timeline · book callback","Polite single attempt · log objection · move to retargeting"))</f>
        <v>Share floor plan + EMI calc · qualify timeline · book callback</v>
      </c>
    </row>
    <row r="344" customFormat="false" ht="15" hidden="false" customHeight="true" outlineLevel="0" collapsed="false">
      <c r="B344" s="49" t="n">
        <v>339</v>
      </c>
      <c r="C344" s="49" t="str">
        <f aca="false">'4. Scored Leads'!A307</f>
        <v>L0306</v>
      </c>
      <c r="D344" s="49" t="str">
        <f aca="false">'4. Scored Leads'!B307</f>
        <v>Sumaiya Islam</v>
      </c>
      <c r="E344" s="49" t="str">
        <f aca="false">'4. Scored Leads'!C307</f>
        <v>01509282066</v>
      </c>
      <c r="F344" s="49" t="str">
        <f aca="false">'4. Scored Leads'!D307</f>
        <v>Mirpur DOHS</v>
      </c>
      <c r="G344" s="49" t="str">
        <f aca="false">'4. Scored Leads'!E307</f>
        <v>Skyline Heights – Bashundhara</v>
      </c>
      <c r="H344" s="51" t="n">
        <f aca="false">'4. Scored Leads'!G307</f>
        <v>4499999</v>
      </c>
      <c r="I344" s="56" t="n">
        <f aca="false">'4. Scored Leads'!X307</f>
        <v>63</v>
      </c>
      <c r="J344" s="49" t="str">
        <f aca="false">'4. Scored Leads'!Y307</f>
        <v>Warm</v>
      </c>
      <c r="K344" s="49" t="str">
        <f aca="false">IF(J344="Hot","≤ 5 min",IF(J344="Warm","≤ 24 hrs","≤ 72 hrs"))</f>
        <v>≤ 24 hrs</v>
      </c>
      <c r="L344" s="78" t="str">
        <f aca="false">IF(J344="Hot","Open w/ site-visit slot offer · highlight scarcity · close for visit date",IF(J344="Warm","Share floor plan + EMI calc · qualify timeline · book callback","Polite single attempt · log objection · move to retargeting"))</f>
        <v>Share floor plan + EMI calc · qualify timeline · book callback</v>
      </c>
    </row>
    <row r="345" customFormat="false" ht="15" hidden="false" customHeight="true" outlineLevel="0" collapsed="false">
      <c r="B345" s="52" t="n">
        <v>340</v>
      </c>
      <c r="C345" s="52" t="str">
        <f aca="false">'4. Scored Leads'!A316</f>
        <v>L0315</v>
      </c>
      <c r="D345" s="52" t="str">
        <f aca="false">'4. Scored Leads'!B316</f>
        <v>Imran Hasan</v>
      </c>
      <c r="E345" s="52" t="str">
        <f aca="false">'4. Scored Leads'!C316</f>
        <v>01365586851</v>
      </c>
      <c r="F345" s="52" t="str">
        <f aca="false">'4. Scored Leads'!D316</f>
        <v>Dhanmondi</v>
      </c>
      <c r="G345" s="52" t="str">
        <f aca="false">'4. Scored Leads'!E316</f>
        <v>Banasree Bay</v>
      </c>
      <c r="H345" s="54" t="n">
        <f aca="false">'4. Scored Leads'!G316</f>
        <v>6999999</v>
      </c>
      <c r="I345" s="58" t="n">
        <f aca="false">'4. Scored Leads'!X316</f>
        <v>63</v>
      </c>
      <c r="J345" s="52" t="str">
        <f aca="false">'4. Scored Leads'!Y316</f>
        <v>Warm</v>
      </c>
      <c r="K345" s="52" t="str">
        <f aca="false">IF(J345="Hot","≤ 5 min",IF(J345="Warm","≤ 24 hrs","≤ 72 hrs"))</f>
        <v>≤ 24 hrs</v>
      </c>
      <c r="L345" s="79" t="str">
        <f aca="false">IF(J345="Hot","Open w/ site-visit slot offer · highlight scarcity · close for visit date",IF(J345="Warm","Share floor plan + EMI calc · qualify timeline · book callback","Polite single attempt · log objection · move to retargeting"))</f>
        <v>Share floor plan + EMI calc · qualify timeline · book callback</v>
      </c>
    </row>
    <row r="346" customFormat="false" ht="15" hidden="false" customHeight="true" outlineLevel="0" collapsed="false">
      <c r="B346" s="49" t="n">
        <v>341</v>
      </c>
      <c r="C346" s="49" t="str">
        <f aca="false">'4. Scored Leads'!A340</f>
        <v>L0339</v>
      </c>
      <c r="D346" s="49" t="str">
        <f aca="false">'4. Scored Leads'!B340</f>
        <v>Ayesha Mondol</v>
      </c>
      <c r="E346" s="49" t="str">
        <f aca="false">'4. Scored Leads'!C340</f>
        <v>01367929884</v>
      </c>
      <c r="F346" s="49" t="str">
        <f aca="false">'4. Scored Leads'!D340</f>
        <v>Khilgaon</v>
      </c>
      <c r="G346" s="49" t="str">
        <f aca="false">'4. Scored Leads'!E340</f>
        <v>Aftab Garden Residence</v>
      </c>
      <c r="H346" s="51" t="n">
        <f aca="false">'4. Scored Leads'!G340</f>
        <v>8999999</v>
      </c>
      <c r="I346" s="56" t="n">
        <f aca="false">'4. Scored Leads'!X340</f>
        <v>63</v>
      </c>
      <c r="J346" s="49" t="str">
        <f aca="false">'4. Scored Leads'!Y340</f>
        <v>Warm</v>
      </c>
      <c r="K346" s="49" t="str">
        <f aca="false">IF(J346="Hot","≤ 5 min",IF(J346="Warm","≤ 24 hrs","≤ 72 hrs"))</f>
        <v>≤ 24 hrs</v>
      </c>
      <c r="L346" s="78" t="str">
        <f aca="false">IF(J346="Hot","Open w/ site-visit slot offer · highlight scarcity · close for visit date",IF(J346="Warm","Share floor plan + EMI calc · qualify timeline · book callback","Polite single attempt · log objection · move to retargeting"))</f>
        <v>Share floor plan + EMI calc · qualify timeline · book callback</v>
      </c>
    </row>
    <row r="347" customFormat="false" ht="15" hidden="false" customHeight="true" outlineLevel="0" collapsed="false">
      <c r="B347" s="52" t="n">
        <v>342</v>
      </c>
      <c r="C347" s="52" t="str">
        <f aca="false">'4. Scored Leads'!A359</f>
        <v>L0358</v>
      </c>
      <c r="D347" s="52" t="str">
        <f aca="false">'4. Scored Leads'!B359</f>
        <v>Sumon Chowdhury</v>
      </c>
      <c r="E347" s="52" t="str">
        <f aca="false">'4. Scored Leads'!C359</f>
        <v>01829633472</v>
      </c>
      <c r="F347" s="52" t="str">
        <f aca="false">'4. Scored Leads'!D359</f>
        <v>Uttara</v>
      </c>
      <c r="G347" s="52" t="str">
        <f aca="false">'4. Scored Leads'!E359</f>
        <v>Uttara Greenview</v>
      </c>
      <c r="H347" s="54" t="n">
        <f aca="false">'4. Scored Leads'!G359</f>
        <v>6999999</v>
      </c>
      <c r="I347" s="58" t="n">
        <f aca="false">'4. Scored Leads'!X359</f>
        <v>63</v>
      </c>
      <c r="J347" s="52" t="str">
        <f aca="false">'4. Scored Leads'!Y359</f>
        <v>Warm</v>
      </c>
      <c r="K347" s="52" t="str">
        <f aca="false">IF(J347="Hot","≤ 5 min",IF(J347="Warm","≤ 24 hrs","≤ 72 hrs"))</f>
        <v>≤ 24 hrs</v>
      </c>
      <c r="L347" s="79" t="str">
        <f aca="false">IF(J347="Hot","Open w/ site-visit slot offer · highlight scarcity · close for visit date",IF(J347="Warm","Share floor plan + EMI calc · qualify timeline · book callback","Polite single attempt · log objection · move to retargeting"))</f>
        <v>Share floor plan + EMI calc · qualify timeline · book callback</v>
      </c>
    </row>
    <row r="348" customFormat="false" ht="15" hidden="false" customHeight="true" outlineLevel="0" collapsed="false">
      <c r="B348" s="49" t="n">
        <v>343</v>
      </c>
      <c r="C348" s="49" t="str">
        <f aca="false">'4. Scored Leads'!A370</f>
        <v>L0369</v>
      </c>
      <c r="D348" s="49" t="str">
        <f aca="false">'4. Scored Leads'!B370</f>
        <v>Tahmina Mondol</v>
      </c>
      <c r="E348" s="49" t="str">
        <f aca="false">'4. Scored Leads'!C370</f>
        <v>01526877418</v>
      </c>
      <c r="F348" s="49" t="str">
        <f aca="false">'4. Scored Leads'!D370</f>
        <v>Mohammadpur</v>
      </c>
      <c r="G348" s="49" t="str">
        <f aca="false">'4. Scored Leads'!E370</f>
        <v>Mirpur DOHS Premier</v>
      </c>
      <c r="H348" s="51" t="n">
        <f aca="false">'4. Scored Leads'!G370</f>
        <v>8999999</v>
      </c>
      <c r="I348" s="56" t="n">
        <f aca="false">'4. Scored Leads'!X370</f>
        <v>63</v>
      </c>
      <c r="J348" s="49" t="str">
        <f aca="false">'4. Scored Leads'!Y370</f>
        <v>Warm</v>
      </c>
      <c r="K348" s="49" t="str">
        <f aca="false">IF(J348="Hot","≤ 5 min",IF(J348="Warm","≤ 24 hrs","≤ 72 hrs"))</f>
        <v>≤ 24 hrs</v>
      </c>
      <c r="L348" s="78" t="str">
        <f aca="false">IF(J348="Hot","Open w/ site-visit slot offer · highlight scarcity · close for visit date",IF(J348="Warm","Share floor plan + EMI calc · qualify timeline · book callback","Polite single attempt · log objection · move to retargeting"))</f>
        <v>Share floor plan + EMI calc · qualify timeline · book callback</v>
      </c>
    </row>
    <row r="349" customFormat="false" ht="15" hidden="false" customHeight="true" outlineLevel="0" collapsed="false">
      <c r="B349" s="52" t="n">
        <v>344</v>
      </c>
      <c r="C349" s="52" t="str">
        <f aca="false">'4. Scored Leads'!A374</f>
        <v>L0373</v>
      </c>
      <c r="D349" s="52" t="str">
        <f aca="false">'4. Scored Leads'!B374</f>
        <v>Rifat Rahman</v>
      </c>
      <c r="E349" s="52" t="str">
        <f aca="false">'4. Scored Leads'!C374</f>
        <v>01524064242</v>
      </c>
      <c r="F349" s="52" t="str">
        <f aca="false">'4. Scored Leads'!D374</f>
        <v>Bashundhara R/A</v>
      </c>
      <c r="G349" s="52" t="str">
        <f aca="false">'4. Scored Leads'!E374</f>
        <v>Banasree Bay</v>
      </c>
      <c r="H349" s="54" t="n">
        <f aca="false">'4. Scored Leads'!G374</f>
        <v>4499999</v>
      </c>
      <c r="I349" s="58" t="n">
        <f aca="false">'4. Scored Leads'!X374</f>
        <v>63</v>
      </c>
      <c r="J349" s="52" t="str">
        <f aca="false">'4. Scored Leads'!Y374</f>
        <v>Warm</v>
      </c>
      <c r="K349" s="52" t="str">
        <f aca="false">IF(J349="Hot","≤ 5 min",IF(J349="Warm","≤ 24 hrs","≤ 72 hrs"))</f>
        <v>≤ 24 hrs</v>
      </c>
      <c r="L349" s="79" t="str">
        <f aca="false">IF(J349="Hot","Open w/ site-visit slot offer · highlight scarcity · close for visit date",IF(J349="Warm","Share floor plan + EMI calc · qualify timeline · book callback","Polite single attempt · log objection · move to retargeting"))</f>
        <v>Share floor plan + EMI calc · qualify timeline · book callback</v>
      </c>
    </row>
    <row r="350" customFormat="false" ht="15" hidden="false" customHeight="true" outlineLevel="0" collapsed="false">
      <c r="B350" s="49" t="n">
        <v>345</v>
      </c>
      <c r="C350" s="49" t="str">
        <f aca="false">'4. Scored Leads'!A396</f>
        <v>L0395</v>
      </c>
      <c r="D350" s="49" t="str">
        <f aca="false">'4. Scored Leads'!B396</f>
        <v>Fahim Sarkar</v>
      </c>
      <c r="E350" s="49" t="str">
        <f aca="false">'4. Scored Leads'!C396</f>
        <v>01645245557</v>
      </c>
      <c r="F350" s="49" t="str">
        <f aca="false">'4. Scored Leads'!D396</f>
        <v>Outside Dhaka</v>
      </c>
      <c r="G350" s="49" t="str">
        <f aca="false">'4. Scored Leads'!E396</f>
        <v>Uttara Greenview</v>
      </c>
      <c r="H350" s="51" t="n">
        <f aca="false">'4. Scored Leads'!G396</f>
        <v>6999999</v>
      </c>
      <c r="I350" s="56" t="n">
        <f aca="false">'4. Scored Leads'!X396</f>
        <v>63</v>
      </c>
      <c r="J350" s="49" t="str">
        <f aca="false">'4. Scored Leads'!Y396</f>
        <v>Warm</v>
      </c>
      <c r="K350" s="49" t="str">
        <f aca="false">IF(J350="Hot","≤ 5 min",IF(J350="Warm","≤ 24 hrs","≤ 72 hrs"))</f>
        <v>≤ 24 hrs</v>
      </c>
      <c r="L350" s="78" t="str">
        <f aca="false">IF(J350="Hot","Open w/ site-visit slot offer · highlight scarcity · close for visit date",IF(J350="Warm","Share floor plan + EMI calc · qualify timeline · book callback","Polite single attempt · log objection · move to retargeting"))</f>
        <v>Share floor plan + EMI calc · qualify timeline · book callback</v>
      </c>
    </row>
    <row r="351" customFormat="false" ht="15" hidden="false" customHeight="true" outlineLevel="0" collapsed="false">
      <c r="B351" s="52" t="n">
        <v>346</v>
      </c>
      <c r="C351" s="52" t="str">
        <f aca="false">'4. Scored Leads'!A398</f>
        <v>L0397</v>
      </c>
      <c r="D351" s="52" t="str">
        <f aca="false">'4. Scored Leads'!B398</f>
        <v>Tasnim Siddique</v>
      </c>
      <c r="E351" s="52" t="str">
        <f aca="false">'4. Scored Leads'!C398</f>
        <v>01629493817</v>
      </c>
      <c r="F351" s="52" t="str">
        <f aca="false">'4. Scored Leads'!D398</f>
        <v>Banasree</v>
      </c>
      <c r="G351" s="52" t="str">
        <f aca="false">'4. Scored Leads'!E398</f>
        <v>Mirpur DOHS Premier</v>
      </c>
      <c r="H351" s="54" t="n">
        <f aca="false">'4. Scored Leads'!G398</f>
        <v>20000000</v>
      </c>
      <c r="I351" s="58" t="n">
        <f aca="false">'4. Scored Leads'!X398</f>
        <v>63</v>
      </c>
      <c r="J351" s="52" t="str">
        <f aca="false">'4. Scored Leads'!Y398</f>
        <v>Warm</v>
      </c>
      <c r="K351" s="52" t="str">
        <f aca="false">IF(J351="Hot","≤ 5 min",IF(J351="Warm","≤ 24 hrs","≤ 72 hrs"))</f>
        <v>≤ 24 hrs</v>
      </c>
      <c r="L351" s="79" t="str">
        <f aca="false">IF(J351="Hot","Open w/ site-visit slot offer · highlight scarcity · close for visit date",IF(J351="Warm","Share floor plan + EMI calc · qualify timeline · book callback","Polite single attempt · log objection · move to retargeting"))</f>
        <v>Share floor plan + EMI calc · qualify timeline · book callback</v>
      </c>
    </row>
    <row r="352" customFormat="false" ht="15" hidden="false" customHeight="true" outlineLevel="0" collapsed="false">
      <c r="B352" s="49" t="n">
        <v>347</v>
      </c>
      <c r="C352" s="49" t="str">
        <f aca="false">'4. Scored Leads'!A411</f>
        <v>L0410</v>
      </c>
      <c r="D352" s="49" t="str">
        <f aca="false">'4. Scored Leads'!B411</f>
        <v>Tahmina Siddique</v>
      </c>
      <c r="E352" s="49" t="str">
        <f aca="false">'4. Scored Leads'!C411</f>
        <v>01815406417</v>
      </c>
      <c r="F352" s="49" t="str">
        <f aca="false">'4. Scored Leads'!D411</f>
        <v>Bashundhara R/A</v>
      </c>
      <c r="G352" s="49" t="str">
        <f aca="false">'4. Scored Leads'!E411</f>
        <v>Generic / Not Sure</v>
      </c>
      <c r="H352" s="51" t="n">
        <f aca="false">'4. Scored Leads'!G411</f>
        <v>11249999</v>
      </c>
      <c r="I352" s="56" t="n">
        <f aca="false">'4. Scored Leads'!X411</f>
        <v>63</v>
      </c>
      <c r="J352" s="49" t="str">
        <f aca="false">'4. Scored Leads'!Y411</f>
        <v>Warm</v>
      </c>
      <c r="K352" s="49" t="str">
        <f aca="false">IF(J352="Hot","≤ 5 min",IF(J352="Warm","≤ 24 hrs","≤ 72 hrs"))</f>
        <v>≤ 24 hrs</v>
      </c>
      <c r="L352" s="78" t="str">
        <f aca="false">IF(J352="Hot","Open w/ site-visit slot offer · highlight scarcity · close for visit date",IF(J352="Warm","Share floor plan + EMI calc · qualify timeline · book callback","Polite single attempt · log objection · move to retargeting"))</f>
        <v>Share floor plan + EMI calc · qualify timeline · book callback</v>
      </c>
    </row>
    <row r="353" customFormat="false" ht="15" hidden="false" customHeight="true" outlineLevel="0" collapsed="false">
      <c r="B353" s="52" t="n">
        <v>348</v>
      </c>
      <c r="C353" s="52" t="str">
        <f aca="false">'4. Scored Leads'!A449</f>
        <v>L0448</v>
      </c>
      <c r="D353" s="52" t="str">
        <f aca="false">'4. Scored Leads'!B449</f>
        <v>Rumman Akond</v>
      </c>
      <c r="E353" s="52" t="str">
        <f aca="false">'4. Scored Leads'!C449</f>
        <v>01357692778</v>
      </c>
      <c r="F353" s="52" t="str">
        <f aca="false">'4. Scored Leads'!D449</f>
        <v>Dhanmondi</v>
      </c>
      <c r="G353" s="52" t="str">
        <f aca="false">'4. Scored Leads'!E449</f>
        <v>Uttara Greenview</v>
      </c>
      <c r="H353" s="54" t="n">
        <f aca="false">'4. Scored Leads'!G449</f>
        <v>6999999</v>
      </c>
      <c r="I353" s="58" t="n">
        <f aca="false">'4. Scored Leads'!X449</f>
        <v>63</v>
      </c>
      <c r="J353" s="52" t="str">
        <f aca="false">'4. Scored Leads'!Y449</f>
        <v>Warm</v>
      </c>
      <c r="K353" s="52" t="str">
        <f aca="false">IF(J353="Hot","≤ 5 min",IF(J353="Warm","≤ 24 hrs","≤ 72 hrs"))</f>
        <v>≤ 24 hrs</v>
      </c>
      <c r="L353" s="79" t="str">
        <f aca="false">IF(J353="Hot","Open w/ site-visit slot offer · highlight scarcity · close for visit date",IF(J353="Warm","Share floor plan + EMI calc · qualify timeline · book callback","Polite single attempt · log objection · move to retargeting"))</f>
        <v>Share floor plan + EMI calc · qualify timeline · book callback</v>
      </c>
    </row>
    <row r="354" customFormat="false" ht="15" hidden="false" customHeight="true" outlineLevel="0" collapsed="false">
      <c r="B354" s="49" t="n">
        <v>349</v>
      </c>
      <c r="C354" s="49" t="str">
        <f aca="false">'4. Scored Leads'!A17</f>
        <v>L0016</v>
      </c>
      <c r="D354" s="49" t="str">
        <f aca="false">'4. Scored Leads'!B17</f>
        <v>Ishrat Mondol</v>
      </c>
      <c r="E354" s="49" t="str">
        <f aca="false">'4. Scored Leads'!C17</f>
        <v>01823623166</v>
      </c>
      <c r="F354" s="49" t="str">
        <f aca="false">'4. Scored Leads'!D17</f>
        <v>Mirpur DOHS</v>
      </c>
      <c r="G354" s="49" t="str">
        <f aca="false">'4. Scored Leads'!E17</f>
        <v>Mirpur DOHS Premier</v>
      </c>
      <c r="H354" s="51" t="n">
        <f aca="false">'4. Scored Leads'!G17</f>
        <v>20000000</v>
      </c>
      <c r="I354" s="56" t="n">
        <f aca="false">'4. Scored Leads'!X17</f>
        <v>62</v>
      </c>
      <c r="J354" s="49" t="str">
        <f aca="false">'4. Scored Leads'!Y17</f>
        <v>Warm</v>
      </c>
      <c r="K354" s="49" t="str">
        <f aca="false">IF(J354="Hot","≤ 5 min",IF(J354="Warm","≤ 24 hrs","≤ 72 hrs"))</f>
        <v>≤ 24 hrs</v>
      </c>
      <c r="L354" s="78" t="str">
        <f aca="false">IF(J354="Hot","Open w/ site-visit slot offer · highlight scarcity · close for visit date",IF(J354="Warm","Share floor plan + EMI calc · qualify timeline · book callback","Polite single attempt · log objection · move to retargeting"))</f>
        <v>Share floor plan + EMI calc · qualify timeline · book callback</v>
      </c>
    </row>
    <row r="355" customFormat="false" ht="15" hidden="false" customHeight="true" outlineLevel="0" collapsed="false">
      <c r="B355" s="52" t="n">
        <v>350</v>
      </c>
      <c r="C355" s="52" t="str">
        <f aca="false">'4. Scored Leads'!A31</f>
        <v>L0030</v>
      </c>
      <c r="D355" s="52" t="str">
        <f aca="false">'4. Scored Leads'!B31</f>
        <v>Sharmin Rahman</v>
      </c>
      <c r="E355" s="52" t="str">
        <f aca="false">'4. Scored Leads'!C31</f>
        <v>01393792374</v>
      </c>
      <c r="F355" s="52" t="str">
        <f aca="false">'4. Scored Leads'!D31</f>
        <v>Mirpur DOHS</v>
      </c>
      <c r="G355" s="52" t="str">
        <f aca="false">'4. Scored Leads'!E31</f>
        <v>Uttara Greenview</v>
      </c>
      <c r="H355" s="54" t="n">
        <f aca="false">'4. Scored Leads'!G31</f>
        <v>4499999</v>
      </c>
      <c r="I355" s="58" t="n">
        <f aca="false">'4. Scored Leads'!X31</f>
        <v>62</v>
      </c>
      <c r="J355" s="52" t="str">
        <f aca="false">'4. Scored Leads'!Y31</f>
        <v>Warm</v>
      </c>
      <c r="K355" s="52" t="str">
        <f aca="false">IF(J355="Hot","≤ 5 min",IF(J355="Warm","≤ 24 hrs","≤ 72 hrs"))</f>
        <v>≤ 24 hrs</v>
      </c>
      <c r="L355" s="79" t="str">
        <f aca="false">IF(J355="Hot","Open w/ site-visit slot offer · highlight scarcity · close for visit date",IF(J355="Warm","Share floor plan + EMI calc · qualify timeline · book callback","Polite single attempt · log objection · move to retargeting"))</f>
        <v>Share floor plan + EMI calc · qualify timeline · book callback</v>
      </c>
    </row>
    <row r="356" customFormat="false" ht="15" hidden="false" customHeight="true" outlineLevel="0" collapsed="false">
      <c r="B356" s="49" t="n">
        <v>351</v>
      </c>
      <c r="C356" s="49" t="str">
        <f aca="false">'4. Scored Leads'!A59</f>
        <v>L0058</v>
      </c>
      <c r="D356" s="49" t="str">
        <f aca="false">'4. Scored Leads'!B59</f>
        <v>Asif Mondol</v>
      </c>
      <c r="E356" s="49" t="str">
        <f aca="false">'4. Scored Leads'!C59</f>
        <v>01387298259</v>
      </c>
      <c r="F356" s="49" t="str">
        <f aca="false">'4. Scored Leads'!D59</f>
        <v>Mirpur DOHS</v>
      </c>
      <c r="G356" s="49" t="str">
        <f aca="false">'4. Scored Leads'!E59</f>
        <v>Generic / Not Sure</v>
      </c>
      <c r="H356" s="51" t="n">
        <f aca="false">'4. Scored Leads'!G59</f>
        <v>8999999</v>
      </c>
      <c r="I356" s="56" t="n">
        <f aca="false">'4. Scored Leads'!X59</f>
        <v>62</v>
      </c>
      <c r="J356" s="49" t="str">
        <f aca="false">'4. Scored Leads'!Y59</f>
        <v>Warm</v>
      </c>
      <c r="K356" s="49" t="str">
        <f aca="false">IF(J356="Hot","≤ 5 min",IF(J356="Warm","≤ 24 hrs","≤ 72 hrs"))</f>
        <v>≤ 24 hrs</v>
      </c>
      <c r="L356" s="78" t="str">
        <f aca="false">IF(J356="Hot","Open w/ site-visit slot offer · highlight scarcity · close for visit date",IF(J356="Warm","Share floor plan + EMI calc · qualify timeline · book callback","Polite single attempt · log objection · move to retargeting"))</f>
        <v>Share floor plan + EMI calc · qualify timeline · book callback</v>
      </c>
    </row>
    <row r="357" customFormat="false" ht="15" hidden="false" customHeight="true" outlineLevel="0" collapsed="false">
      <c r="B357" s="52" t="n">
        <v>352</v>
      </c>
      <c r="C357" s="52" t="str">
        <f aca="false">'4. Scored Leads'!A72</f>
        <v>L0071</v>
      </c>
      <c r="D357" s="52" t="str">
        <f aca="false">'4. Scored Leads'!B72</f>
        <v>Nazmul Mollah</v>
      </c>
      <c r="E357" s="52" t="str">
        <f aca="false">'4. Scored Leads'!C72</f>
        <v>01835369378</v>
      </c>
      <c r="F357" s="52" t="str">
        <f aca="false">'4. Scored Leads'!D72</f>
        <v>Aftab Nagar</v>
      </c>
      <c r="G357" s="52" t="str">
        <f aca="false">'4. Scored Leads'!E72</f>
        <v>Generic / Not Sure</v>
      </c>
      <c r="H357" s="54" t="n">
        <f aca="false">'4. Scored Leads'!G72</f>
        <v>8999999</v>
      </c>
      <c r="I357" s="58" t="n">
        <f aca="false">'4. Scored Leads'!X72</f>
        <v>62</v>
      </c>
      <c r="J357" s="52" t="str">
        <f aca="false">'4. Scored Leads'!Y72</f>
        <v>Warm</v>
      </c>
      <c r="K357" s="52" t="str">
        <f aca="false">IF(J357="Hot","≤ 5 min",IF(J357="Warm","≤ 24 hrs","≤ 72 hrs"))</f>
        <v>≤ 24 hrs</v>
      </c>
      <c r="L357" s="79" t="str">
        <f aca="false">IF(J357="Hot","Open w/ site-visit slot offer · highlight scarcity · close for visit date",IF(J357="Warm","Share floor plan + EMI calc · qualify timeline · book callback","Polite single attempt · log objection · move to retargeting"))</f>
        <v>Share floor plan + EMI calc · qualify timeline · book callback</v>
      </c>
    </row>
    <row r="358" customFormat="false" ht="15" hidden="false" customHeight="true" outlineLevel="0" collapsed="false">
      <c r="B358" s="49" t="n">
        <v>353</v>
      </c>
      <c r="C358" s="49" t="str">
        <f aca="false">'4. Scored Leads'!A133</f>
        <v>L0132</v>
      </c>
      <c r="D358" s="49" t="str">
        <f aca="false">'4. Scored Leads'!B133</f>
        <v>Tanzila Chowdhury</v>
      </c>
      <c r="E358" s="49" t="str">
        <f aca="false">'4. Scored Leads'!C133</f>
        <v>01434110809</v>
      </c>
      <c r="F358" s="49" t="str">
        <f aca="false">'4. Scored Leads'!D133</f>
        <v>Bashundhara R/A</v>
      </c>
      <c r="G358" s="49" t="str">
        <f aca="false">'4. Scored Leads'!E133</f>
        <v>Aftab Garden Residence</v>
      </c>
      <c r="H358" s="51" t="n">
        <f aca="false">'4. Scored Leads'!G133</f>
        <v>6999999</v>
      </c>
      <c r="I358" s="56" t="n">
        <f aca="false">'4. Scored Leads'!X133</f>
        <v>62</v>
      </c>
      <c r="J358" s="49" t="str">
        <f aca="false">'4. Scored Leads'!Y133</f>
        <v>Warm</v>
      </c>
      <c r="K358" s="49" t="str">
        <f aca="false">IF(J358="Hot","≤ 5 min",IF(J358="Warm","≤ 24 hrs","≤ 72 hrs"))</f>
        <v>≤ 24 hrs</v>
      </c>
      <c r="L358" s="78" t="str">
        <f aca="false">IF(J358="Hot","Open w/ site-visit slot offer · highlight scarcity · close for visit date",IF(J358="Warm","Share floor plan + EMI calc · qualify timeline · book callback","Polite single attempt · log objection · move to retargeting"))</f>
        <v>Share floor plan + EMI calc · qualify timeline · book callback</v>
      </c>
    </row>
    <row r="359" customFormat="false" ht="15" hidden="false" customHeight="true" outlineLevel="0" collapsed="false">
      <c r="B359" s="52" t="n">
        <v>354</v>
      </c>
      <c r="C359" s="52" t="str">
        <f aca="false">'4. Scored Leads'!A160</f>
        <v>L0159</v>
      </c>
      <c r="D359" s="52" t="str">
        <f aca="false">'4. Scored Leads'!B160</f>
        <v>Mahmud Mahmud</v>
      </c>
      <c r="E359" s="52" t="str">
        <f aca="false">'4. Scored Leads'!C160</f>
        <v>01655661390</v>
      </c>
      <c r="F359" s="52" t="str">
        <f aca="false">'4. Scored Leads'!D160</f>
        <v>Mohammadpur</v>
      </c>
      <c r="G359" s="52" t="str">
        <f aca="false">'4. Scored Leads'!E160</f>
        <v>Mirpur DOHS Premier</v>
      </c>
      <c r="H359" s="54" t="n">
        <f aca="false">'4. Scored Leads'!G160</f>
        <v>4499999</v>
      </c>
      <c r="I359" s="58" t="n">
        <f aca="false">'4. Scored Leads'!X160</f>
        <v>62</v>
      </c>
      <c r="J359" s="52" t="str">
        <f aca="false">'4. Scored Leads'!Y160</f>
        <v>Warm</v>
      </c>
      <c r="K359" s="52" t="str">
        <f aca="false">IF(J359="Hot","≤ 5 min",IF(J359="Warm","≤ 24 hrs","≤ 72 hrs"))</f>
        <v>≤ 24 hrs</v>
      </c>
      <c r="L359" s="79" t="str">
        <f aca="false">IF(J359="Hot","Open w/ site-visit slot offer · highlight scarcity · close for visit date",IF(J359="Warm","Share floor plan + EMI calc · qualify timeline · book callback","Polite single attempt · log objection · move to retargeting"))</f>
        <v>Share floor plan + EMI calc · qualify timeline · book callback</v>
      </c>
    </row>
    <row r="360" customFormat="false" ht="15" hidden="false" customHeight="true" outlineLevel="0" collapsed="false">
      <c r="B360" s="49" t="n">
        <v>355</v>
      </c>
      <c r="C360" s="49" t="str">
        <f aca="false">'4. Scored Leads'!A178</f>
        <v>L0177</v>
      </c>
      <c r="D360" s="49" t="str">
        <f aca="false">'4. Scored Leads'!B178</f>
        <v>Tausif Hossain</v>
      </c>
      <c r="E360" s="49" t="str">
        <f aca="false">'4. Scored Leads'!C178</f>
        <v>01771747733</v>
      </c>
      <c r="F360" s="49" t="str">
        <f aca="false">'4. Scored Leads'!D178</f>
        <v>Bashundhara R/A</v>
      </c>
      <c r="G360" s="49" t="str">
        <f aca="false">'4. Scored Leads'!E178</f>
        <v>Mirpur DOHS Premier</v>
      </c>
      <c r="H360" s="51" t="n">
        <f aca="false">'4. Scored Leads'!G178</f>
        <v>4499999</v>
      </c>
      <c r="I360" s="56" t="n">
        <f aca="false">'4. Scored Leads'!X178</f>
        <v>62</v>
      </c>
      <c r="J360" s="49" t="str">
        <f aca="false">'4. Scored Leads'!Y178</f>
        <v>Warm</v>
      </c>
      <c r="K360" s="49" t="str">
        <f aca="false">IF(J360="Hot","≤ 5 min",IF(J360="Warm","≤ 24 hrs","≤ 72 hrs"))</f>
        <v>≤ 24 hrs</v>
      </c>
      <c r="L360" s="78" t="str">
        <f aca="false">IF(J360="Hot","Open w/ site-visit slot offer · highlight scarcity · close for visit date",IF(J360="Warm","Share floor plan + EMI calc · qualify timeline · book callback","Polite single attempt · log objection · move to retargeting"))</f>
        <v>Share floor plan + EMI calc · qualify timeline · book callback</v>
      </c>
    </row>
    <row r="361" customFormat="false" ht="15" hidden="false" customHeight="true" outlineLevel="0" collapsed="false">
      <c r="B361" s="52" t="n">
        <v>356</v>
      </c>
      <c r="C361" s="52" t="str">
        <f aca="false">'4. Scored Leads'!A197</f>
        <v>L0196</v>
      </c>
      <c r="D361" s="52" t="str">
        <f aca="false">'4. Scored Leads'!B197</f>
        <v>Rabeya Akond</v>
      </c>
      <c r="E361" s="52" t="str">
        <f aca="false">'4. Scored Leads'!C197</f>
        <v>01760078068</v>
      </c>
      <c r="F361" s="52" t="str">
        <f aca="false">'4. Scored Leads'!D197</f>
        <v>Outside Dhaka</v>
      </c>
      <c r="G361" s="52" t="str">
        <f aca="false">'4. Scored Leads'!E197</f>
        <v>Skyline Heights – Bashundhara</v>
      </c>
      <c r="H361" s="54" t="n">
        <f aca="false">'4. Scored Leads'!G197</f>
        <v>13750000</v>
      </c>
      <c r="I361" s="58" t="n">
        <f aca="false">'4. Scored Leads'!X197</f>
        <v>62</v>
      </c>
      <c r="J361" s="52" t="str">
        <f aca="false">'4. Scored Leads'!Y197</f>
        <v>Warm</v>
      </c>
      <c r="K361" s="52" t="str">
        <f aca="false">IF(J361="Hot","≤ 5 min",IF(J361="Warm","≤ 24 hrs","≤ 72 hrs"))</f>
        <v>≤ 24 hrs</v>
      </c>
      <c r="L361" s="79" t="str">
        <f aca="false">IF(J361="Hot","Open w/ site-visit slot offer · highlight scarcity · close for visit date",IF(J361="Warm","Share floor plan + EMI calc · qualify timeline · book callback","Polite single attempt · log objection · move to retargeting"))</f>
        <v>Share floor plan + EMI calc · qualify timeline · book callback</v>
      </c>
    </row>
    <row r="362" customFormat="false" ht="15" hidden="false" customHeight="true" outlineLevel="0" collapsed="false">
      <c r="B362" s="49" t="n">
        <v>357</v>
      </c>
      <c r="C362" s="49" t="str">
        <f aca="false">'4. Scored Leads'!A215</f>
        <v>L0214</v>
      </c>
      <c r="D362" s="49" t="str">
        <f aca="false">'4. Scored Leads'!B215</f>
        <v>Fahim Sheikh</v>
      </c>
      <c r="E362" s="49" t="str">
        <f aca="false">'4. Scored Leads'!C215</f>
        <v>01656165565</v>
      </c>
      <c r="F362" s="49" t="str">
        <f aca="false">'4. Scored Leads'!D215</f>
        <v>Banasree</v>
      </c>
      <c r="G362" s="49" t="str">
        <f aca="false">'4. Scored Leads'!E215</f>
        <v>Mirpur DOHS Premier</v>
      </c>
      <c r="H362" s="51" t="n">
        <f aca="false">'4. Scored Leads'!G215</f>
        <v>8999999</v>
      </c>
      <c r="I362" s="56" t="n">
        <f aca="false">'4. Scored Leads'!X215</f>
        <v>62</v>
      </c>
      <c r="J362" s="49" t="str">
        <f aca="false">'4. Scored Leads'!Y215</f>
        <v>Warm</v>
      </c>
      <c r="K362" s="49" t="str">
        <f aca="false">IF(J362="Hot","≤ 5 min",IF(J362="Warm","≤ 24 hrs","≤ 72 hrs"))</f>
        <v>≤ 24 hrs</v>
      </c>
      <c r="L362" s="78" t="str">
        <f aca="false">IF(J362="Hot","Open w/ site-visit slot offer · highlight scarcity · close for visit date",IF(J362="Warm","Share floor plan + EMI calc · qualify timeline · book callback","Polite single attempt · log objection · move to retargeting"))</f>
        <v>Share floor plan + EMI calc · qualify timeline · book callback</v>
      </c>
    </row>
    <row r="363" customFormat="false" ht="15" hidden="false" customHeight="true" outlineLevel="0" collapsed="false">
      <c r="B363" s="52" t="n">
        <v>358</v>
      </c>
      <c r="C363" s="52" t="str">
        <f aca="false">'4. Scored Leads'!A262</f>
        <v>L0261</v>
      </c>
      <c r="D363" s="52" t="str">
        <f aca="false">'4. Scored Leads'!B262</f>
        <v>Nahida Rahman</v>
      </c>
      <c r="E363" s="52" t="str">
        <f aca="false">'4. Scored Leads'!C262</f>
        <v>01684590902</v>
      </c>
      <c r="F363" s="52" t="str">
        <f aca="false">'4. Scored Leads'!D262</f>
        <v>Aftab Nagar</v>
      </c>
      <c r="G363" s="52" t="str">
        <f aca="false">'4. Scored Leads'!E262</f>
        <v>Banasree Bay</v>
      </c>
      <c r="H363" s="54" t="n">
        <f aca="false">'4. Scored Leads'!G262</f>
        <v>6999999</v>
      </c>
      <c r="I363" s="58" t="n">
        <f aca="false">'4. Scored Leads'!X262</f>
        <v>62</v>
      </c>
      <c r="J363" s="52" t="str">
        <f aca="false">'4. Scored Leads'!Y262</f>
        <v>Warm</v>
      </c>
      <c r="K363" s="52" t="str">
        <f aca="false">IF(J363="Hot","≤ 5 min",IF(J363="Warm","≤ 24 hrs","≤ 72 hrs"))</f>
        <v>≤ 24 hrs</v>
      </c>
      <c r="L363" s="79" t="str">
        <f aca="false">IF(J363="Hot","Open w/ site-visit slot offer · highlight scarcity · close for visit date",IF(J363="Warm","Share floor plan + EMI calc · qualify timeline · book callback","Polite single attempt · log objection · move to retargeting"))</f>
        <v>Share floor plan + EMI calc · qualify timeline · book callback</v>
      </c>
    </row>
    <row r="364" customFormat="false" ht="15" hidden="false" customHeight="true" outlineLevel="0" collapsed="false">
      <c r="B364" s="49" t="n">
        <v>359</v>
      </c>
      <c r="C364" s="49" t="str">
        <f aca="false">'4. Scored Leads'!A265</f>
        <v>L0264</v>
      </c>
      <c r="D364" s="49" t="str">
        <f aca="false">'4. Scored Leads'!B265</f>
        <v>Tarek Pramanik</v>
      </c>
      <c r="E364" s="49" t="str">
        <f aca="false">'4. Scored Leads'!C265</f>
        <v>01591603248</v>
      </c>
      <c r="F364" s="49" t="str">
        <f aca="false">'4. Scored Leads'!D265</f>
        <v>Uttara</v>
      </c>
      <c r="G364" s="49" t="str">
        <f aca="false">'4. Scored Leads'!E265</f>
        <v>Banasree Bay</v>
      </c>
      <c r="H364" s="51" t="n">
        <f aca="false">'4. Scored Leads'!G265</f>
        <v>8999999</v>
      </c>
      <c r="I364" s="56" t="n">
        <f aca="false">'4. Scored Leads'!X265</f>
        <v>62</v>
      </c>
      <c r="J364" s="49" t="str">
        <f aca="false">'4. Scored Leads'!Y265</f>
        <v>Warm</v>
      </c>
      <c r="K364" s="49" t="str">
        <f aca="false">IF(J364="Hot","≤ 5 min",IF(J364="Warm","≤ 24 hrs","≤ 72 hrs"))</f>
        <v>≤ 24 hrs</v>
      </c>
      <c r="L364" s="78" t="str">
        <f aca="false">IF(J364="Hot","Open w/ site-visit slot offer · highlight scarcity · close for visit date",IF(J364="Warm","Share floor plan + EMI calc · qualify timeline · book callback","Polite single attempt · log objection · move to retargeting"))</f>
        <v>Share floor plan + EMI calc · qualify timeline · book callback</v>
      </c>
    </row>
    <row r="365" customFormat="false" ht="15" hidden="false" customHeight="true" outlineLevel="0" collapsed="false">
      <c r="B365" s="52" t="n">
        <v>360</v>
      </c>
      <c r="C365" s="52" t="str">
        <f aca="false">'4. Scored Leads'!A373</f>
        <v>L0372</v>
      </c>
      <c r="D365" s="52" t="str">
        <f aca="false">'4. Scored Leads'!B373</f>
        <v>Rabeya Akond</v>
      </c>
      <c r="E365" s="52" t="str">
        <f aca="false">'4. Scored Leads'!C373</f>
        <v>01604485157</v>
      </c>
      <c r="F365" s="52" t="str">
        <f aca="false">'4. Scored Leads'!D373</f>
        <v>Dhanmondi</v>
      </c>
      <c r="G365" s="52" t="str">
        <f aca="false">'4. Scored Leads'!E373</f>
        <v>Skyline Heights – Bashundhara</v>
      </c>
      <c r="H365" s="54" t="n">
        <f aca="false">'4. Scored Leads'!G373</f>
        <v>8999999</v>
      </c>
      <c r="I365" s="58" t="n">
        <f aca="false">'4. Scored Leads'!X373</f>
        <v>62</v>
      </c>
      <c r="J365" s="52" t="str">
        <f aca="false">'4. Scored Leads'!Y373</f>
        <v>Warm</v>
      </c>
      <c r="K365" s="52" t="str">
        <f aca="false">IF(J365="Hot","≤ 5 min",IF(J365="Warm","≤ 24 hrs","≤ 72 hrs"))</f>
        <v>≤ 24 hrs</v>
      </c>
      <c r="L365" s="79" t="str">
        <f aca="false">IF(J365="Hot","Open w/ site-visit slot offer · highlight scarcity · close for visit date",IF(J365="Warm","Share floor plan + EMI calc · qualify timeline · book callback","Polite single attempt · log objection · move to retargeting"))</f>
        <v>Share floor plan + EMI calc · qualify timeline · book callback</v>
      </c>
    </row>
    <row r="366" customFormat="false" ht="15" hidden="false" customHeight="true" outlineLevel="0" collapsed="false">
      <c r="B366" s="49" t="n">
        <v>361</v>
      </c>
      <c r="C366" s="49" t="str">
        <f aca="false">'4. Scored Leads'!A379</f>
        <v>L0378</v>
      </c>
      <c r="D366" s="49" t="str">
        <f aca="false">'4. Scored Leads'!B379</f>
        <v>Tanzila Reza</v>
      </c>
      <c r="E366" s="49" t="str">
        <f aca="false">'4. Scored Leads'!C379</f>
        <v>01961562624</v>
      </c>
      <c r="F366" s="49" t="str">
        <f aca="false">'4. Scored Leads'!D379</f>
        <v>Mirpur DOHS</v>
      </c>
      <c r="G366" s="49" t="str">
        <f aca="false">'4. Scored Leads'!E379</f>
        <v>Mirpur DOHS Premier</v>
      </c>
      <c r="H366" s="51" t="n">
        <f aca="false">'4. Scored Leads'!G379</f>
        <v>4499999</v>
      </c>
      <c r="I366" s="56" t="n">
        <f aca="false">'4. Scored Leads'!X379</f>
        <v>62</v>
      </c>
      <c r="J366" s="49" t="str">
        <f aca="false">'4. Scored Leads'!Y379</f>
        <v>Warm</v>
      </c>
      <c r="K366" s="49" t="str">
        <f aca="false">IF(J366="Hot","≤ 5 min",IF(J366="Warm","≤ 24 hrs","≤ 72 hrs"))</f>
        <v>≤ 24 hrs</v>
      </c>
      <c r="L366" s="78" t="str">
        <f aca="false">IF(J366="Hot","Open w/ site-visit slot offer · highlight scarcity · close for visit date",IF(J366="Warm","Share floor plan + EMI calc · qualify timeline · book callback","Polite single attempt · log objection · move to retargeting"))</f>
        <v>Share floor plan + EMI calc · qualify timeline · book callback</v>
      </c>
    </row>
    <row r="367" customFormat="false" ht="15" hidden="false" customHeight="true" outlineLevel="0" collapsed="false">
      <c r="B367" s="52" t="n">
        <v>362</v>
      </c>
      <c r="C367" s="52" t="str">
        <f aca="false">'4. Scored Leads'!A423</f>
        <v>L0422</v>
      </c>
      <c r="D367" s="52" t="str">
        <f aca="false">'4. Scored Leads'!B423</f>
        <v>Imran Pramanik</v>
      </c>
      <c r="E367" s="52" t="str">
        <f aca="false">'4. Scored Leads'!C423</f>
        <v>01366617071</v>
      </c>
      <c r="F367" s="52" t="str">
        <f aca="false">'4. Scored Leads'!D423</f>
        <v>Mohammadpur</v>
      </c>
      <c r="G367" s="52" t="str">
        <f aca="false">'4. Scored Leads'!E423</f>
        <v>Banasree Bay</v>
      </c>
      <c r="H367" s="54" t="n">
        <f aca="false">'4. Scored Leads'!G423</f>
        <v>20000000</v>
      </c>
      <c r="I367" s="58" t="n">
        <f aca="false">'4. Scored Leads'!X423</f>
        <v>62</v>
      </c>
      <c r="J367" s="52" t="str">
        <f aca="false">'4. Scored Leads'!Y423</f>
        <v>Warm</v>
      </c>
      <c r="K367" s="52" t="str">
        <f aca="false">IF(J367="Hot","≤ 5 min",IF(J367="Warm","≤ 24 hrs","≤ 72 hrs"))</f>
        <v>≤ 24 hrs</v>
      </c>
      <c r="L367" s="79" t="str">
        <f aca="false">IF(J367="Hot","Open w/ site-visit slot offer · highlight scarcity · close for visit date",IF(J367="Warm","Share floor plan + EMI calc · qualify timeline · book callback","Polite single attempt · log objection · move to retargeting"))</f>
        <v>Share floor plan + EMI calc · qualify timeline · book callback</v>
      </c>
    </row>
    <row r="368" customFormat="false" ht="15" hidden="false" customHeight="true" outlineLevel="0" collapsed="false">
      <c r="B368" s="49" t="n">
        <v>363</v>
      </c>
      <c r="C368" s="49" t="str">
        <f aca="false">'4. Scored Leads'!A426</f>
        <v>L0425</v>
      </c>
      <c r="D368" s="49" t="str">
        <f aca="false">'4. Scored Leads'!B426</f>
        <v>Tausif Mahmud</v>
      </c>
      <c r="E368" s="49" t="str">
        <f aca="false">'4. Scored Leads'!C426</f>
        <v>01312852464</v>
      </c>
      <c r="F368" s="49" t="str">
        <f aca="false">'4. Scored Leads'!D426</f>
        <v>Mirpur DOHS</v>
      </c>
      <c r="G368" s="49" t="str">
        <f aca="false">'4. Scored Leads'!E426</f>
        <v>Generic / Not Sure</v>
      </c>
      <c r="H368" s="51" t="n">
        <f aca="false">'4. Scored Leads'!G426</f>
        <v>4499999</v>
      </c>
      <c r="I368" s="56" t="n">
        <f aca="false">'4. Scored Leads'!X426</f>
        <v>62</v>
      </c>
      <c r="J368" s="49" t="str">
        <f aca="false">'4. Scored Leads'!Y426</f>
        <v>Warm</v>
      </c>
      <c r="K368" s="49" t="str">
        <f aca="false">IF(J368="Hot","≤ 5 min",IF(J368="Warm","≤ 24 hrs","≤ 72 hrs"))</f>
        <v>≤ 24 hrs</v>
      </c>
      <c r="L368" s="78" t="str">
        <f aca="false">IF(J368="Hot","Open w/ site-visit slot offer · highlight scarcity · close for visit date",IF(J368="Warm","Share floor plan + EMI calc · qualify timeline · book callback","Polite single attempt · log objection · move to retargeting"))</f>
        <v>Share floor plan + EMI calc · qualify timeline · book callback</v>
      </c>
    </row>
    <row r="369" customFormat="false" ht="15" hidden="false" customHeight="true" outlineLevel="0" collapsed="false">
      <c r="B369" s="52" t="n">
        <v>364</v>
      </c>
      <c r="C369" s="52" t="str">
        <f aca="false">'4. Scored Leads'!A431</f>
        <v>L0430</v>
      </c>
      <c r="D369" s="52" t="str">
        <f aca="false">'4. Scored Leads'!B431</f>
        <v>Saiful Hasan</v>
      </c>
      <c r="E369" s="52" t="str">
        <f aca="false">'4. Scored Leads'!C431</f>
        <v>01733582686</v>
      </c>
      <c r="F369" s="52" t="str">
        <f aca="false">'4. Scored Leads'!D431</f>
        <v>Uttara</v>
      </c>
      <c r="G369" s="52" t="str">
        <f aca="false">'4. Scored Leads'!E431</f>
        <v>Banasree Bay</v>
      </c>
      <c r="H369" s="54" t="n">
        <f aca="false">'4. Scored Leads'!G431</f>
        <v>20000000</v>
      </c>
      <c r="I369" s="58" t="n">
        <f aca="false">'4. Scored Leads'!X431</f>
        <v>62</v>
      </c>
      <c r="J369" s="52" t="str">
        <f aca="false">'4. Scored Leads'!Y431</f>
        <v>Warm</v>
      </c>
      <c r="K369" s="52" t="str">
        <f aca="false">IF(J369="Hot","≤ 5 min",IF(J369="Warm","≤ 24 hrs","≤ 72 hrs"))</f>
        <v>≤ 24 hrs</v>
      </c>
      <c r="L369" s="79" t="str">
        <f aca="false">IF(J369="Hot","Open w/ site-visit slot offer · highlight scarcity · close for visit date",IF(J369="Warm","Share floor plan + EMI calc · qualify timeline · book callback","Polite single attempt · log objection · move to retargeting"))</f>
        <v>Share floor plan + EMI calc · qualify timeline · book callback</v>
      </c>
    </row>
    <row r="370" customFormat="false" ht="15" hidden="false" customHeight="true" outlineLevel="0" collapsed="false">
      <c r="B370" s="49" t="n">
        <v>365</v>
      </c>
      <c r="C370" s="49" t="str">
        <f aca="false">'4. Scored Leads'!A433</f>
        <v>L0432</v>
      </c>
      <c r="D370" s="49" t="str">
        <f aca="false">'4. Scored Leads'!B433</f>
        <v>Faisal Hasan</v>
      </c>
      <c r="E370" s="49" t="str">
        <f aca="false">'4. Scored Leads'!C433</f>
        <v>01343127102</v>
      </c>
      <c r="F370" s="49" t="str">
        <f aca="false">'4. Scored Leads'!D433</f>
        <v>Aftab Nagar</v>
      </c>
      <c r="G370" s="49" t="str">
        <f aca="false">'4. Scored Leads'!E433</f>
        <v>Uttara Greenview</v>
      </c>
      <c r="H370" s="51" t="n">
        <f aca="false">'4. Scored Leads'!G433</f>
        <v>4499999</v>
      </c>
      <c r="I370" s="56" t="n">
        <f aca="false">'4. Scored Leads'!X433</f>
        <v>62</v>
      </c>
      <c r="J370" s="49" t="str">
        <f aca="false">'4. Scored Leads'!Y433</f>
        <v>Warm</v>
      </c>
      <c r="K370" s="49" t="str">
        <f aca="false">IF(J370="Hot","≤ 5 min",IF(J370="Warm","≤ 24 hrs","≤ 72 hrs"))</f>
        <v>≤ 24 hrs</v>
      </c>
      <c r="L370" s="78" t="str">
        <f aca="false">IF(J370="Hot","Open w/ site-visit slot offer · highlight scarcity · close for visit date",IF(J370="Warm","Share floor plan + EMI calc · qualify timeline · book callback","Polite single attempt · log objection · move to retargeting"))</f>
        <v>Share floor plan + EMI calc · qualify timeline · book callback</v>
      </c>
    </row>
    <row r="371" customFormat="false" ht="15" hidden="false" customHeight="true" outlineLevel="0" collapsed="false">
      <c r="B371" s="52" t="n">
        <v>366</v>
      </c>
      <c r="C371" s="52" t="str">
        <f aca="false">'4. Scored Leads'!A482</f>
        <v>L0481</v>
      </c>
      <c r="D371" s="52" t="str">
        <f aca="false">'4. Scored Leads'!B482</f>
        <v>Imran Islam</v>
      </c>
      <c r="E371" s="52" t="str">
        <f aca="false">'4. Scored Leads'!C482</f>
        <v>01684868999</v>
      </c>
      <c r="F371" s="52" t="str">
        <f aca="false">'4. Scored Leads'!D482</f>
        <v>Aftab Nagar</v>
      </c>
      <c r="G371" s="52" t="str">
        <f aca="false">'4. Scored Leads'!E482</f>
        <v>Generic / Not Sure</v>
      </c>
      <c r="H371" s="54" t="n">
        <f aca="false">'4. Scored Leads'!G482</f>
        <v>11249999</v>
      </c>
      <c r="I371" s="58" t="n">
        <f aca="false">'4. Scored Leads'!X482</f>
        <v>62</v>
      </c>
      <c r="J371" s="52" t="str">
        <f aca="false">'4. Scored Leads'!Y482</f>
        <v>Warm</v>
      </c>
      <c r="K371" s="52" t="str">
        <f aca="false">IF(J371="Hot","≤ 5 min",IF(J371="Warm","≤ 24 hrs","≤ 72 hrs"))</f>
        <v>≤ 24 hrs</v>
      </c>
      <c r="L371" s="79" t="str">
        <f aca="false">IF(J371="Hot","Open w/ site-visit slot offer · highlight scarcity · close for visit date",IF(J371="Warm","Share floor plan + EMI calc · qualify timeline · book callback","Polite single attempt · log objection · move to retargeting"))</f>
        <v>Share floor plan + EMI calc · qualify timeline · book callback</v>
      </c>
    </row>
    <row r="372" customFormat="false" ht="15" hidden="false" customHeight="true" outlineLevel="0" collapsed="false">
      <c r="B372" s="49" t="n">
        <v>367</v>
      </c>
      <c r="C372" s="49" t="str">
        <f aca="false">'4. Scored Leads'!A485</f>
        <v>L0484</v>
      </c>
      <c r="D372" s="49" t="str">
        <f aca="false">'4. Scored Leads'!B485</f>
        <v>Tanvir Bhuiyan</v>
      </c>
      <c r="E372" s="49" t="str">
        <f aca="false">'4. Scored Leads'!C485</f>
        <v>01721031421</v>
      </c>
      <c r="F372" s="49" t="str">
        <f aca="false">'4. Scored Leads'!D485</f>
        <v>Banasree</v>
      </c>
      <c r="G372" s="49" t="str">
        <f aca="false">'4. Scored Leads'!E485</f>
        <v>Skyline Heights – Bashundhara</v>
      </c>
      <c r="H372" s="51" t="n">
        <f aca="false">'4. Scored Leads'!G485</f>
        <v>20000000</v>
      </c>
      <c r="I372" s="56" t="n">
        <f aca="false">'4. Scored Leads'!X485</f>
        <v>62</v>
      </c>
      <c r="J372" s="49" t="str">
        <f aca="false">'4. Scored Leads'!Y485</f>
        <v>Warm</v>
      </c>
      <c r="K372" s="49" t="str">
        <f aca="false">IF(J372="Hot","≤ 5 min",IF(J372="Warm","≤ 24 hrs","≤ 72 hrs"))</f>
        <v>≤ 24 hrs</v>
      </c>
      <c r="L372" s="78" t="str">
        <f aca="false">IF(J372="Hot","Open w/ site-visit slot offer · highlight scarcity · close for visit date",IF(J372="Warm","Share floor plan + EMI calc · qualify timeline · book callback","Polite single attempt · log objection · move to retargeting"))</f>
        <v>Share floor plan + EMI calc · qualify timeline · book callback</v>
      </c>
    </row>
    <row r="373" customFormat="false" ht="15" hidden="false" customHeight="true" outlineLevel="0" collapsed="false">
      <c r="B373" s="52" t="n">
        <v>368</v>
      </c>
      <c r="C373" s="52" t="str">
        <f aca="false">'4. Scored Leads'!A71</f>
        <v>L0070</v>
      </c>
      <c r="D373" s="52" t="str">
        <f aca="false">'4. Scored Leads'!B71</f>
        <v>Mahbub Rahman</v>
      </c>
      <c r="E373" s="52" t="str">
        <f aca="false">'4. Scored Leads'!C71</f>
        <v>01831739363</v>
      </c>
      <c r="F373" s="52" t="str">
        <f aca="false">'4. Scored Leads'!D71</f>
        <v>Outside Dhaka</v>
      </c>
      <c r="G373" s="52" t="str">
        <f aca="false">'4. Scored Leads'!E71</f>
        <v>Skyline Heights – Bashundhara</v>
      </c>
      <c r="H373" s="54" t="n">
        <f aca="false">'4. Scored Leads'!G71</f>
        <v>13750000</v>
      </c>
      <c r="I373" s="58" t="n">
        <f aca="false">'4. Scored Leads'!X71</f>
        <v>61</v>
      </c>
      <c r="J373" s="52" t="str">
        <f aca="false">'4. Scored Leads'!Y71</f>
        <v>Warm</v>
      </c>
      <c r="K373" s="52" t="str">
        <f aca="false">IF(J373="Hot","≤ 5 min",IF(J373="Warm","≤ 24 hrs","≤ 72 hrs"))</f>
        <v>≤ 24 hrs</v>
      </c>
      <c r="L373" s="79" t="str">
        <f aca="false">IF(J373="Hot","Open w/ site-visit slot offer · highlight scarcity · close for visit date",IF(J373="Warm","Share floor plan + EMI calc · qualify timeline · book callback","Polite single attempt · log objection · move to retargeting"))</f>
        <v>Share floor plan + EMI calc · qualify timeline · book callback</v>
      </c>
    </row>
    <row r="374" customFormat="false" ht="15" hidden="false" customHeight="true" outlineLevel="0" collapsed="false">
      <c r="B374" s="49" t="n">
        <v>369</v>
      </c>
      <c r="C374" s="49" t="str">
        <f aca="false">'4. Scored Leads'!A112</f>
        <v>L0111</v>
      </c>
      <c r="D374" s="49" t="str">
        <f aca="false">'4. Scored Leads'!B112</f>
        <v>Ayesha Sheikh</v>
      </c>
      <c r="E374" s="49" t="str">
        <f aca="false">'4. Scored Leads'!C112</f>
        <v>01352074466</v>
      </c>
      <c r="F374" s="49" t="str">
        <f aca="false">'4. Scored Leads'!D112</f>
        <v>Banasree</v>
      </c>
      <c r="G374" s="49" t="str">
        <f aca="false">'4. Scored Leads'!E112</f>
        <v>Aftab Garden Residence</v>
      </c>
      <c r="H374" s="51" t="n">
        <f aca="false">'4. Scored Leads'!G112</f>
        <v>11249999</v>
      </c>
      <c r="I374" s="56" t="n">
        <f aca="false">'4. Scored Leads'!X112</f>
        <v>61</v>
      </c>
      <c r="J374" s="49" t="str">
        <f aca="false">'4. Scored Leads'!Y112</f>
        <v>Warm</v>
      </c>
      <c r="K374" s="49" t="str">
        <f aca="false">IF(J374="Hot","≤ 5 min",IF(J374="Warm","≤ 24 hrs","≤ 72 hrs"))</f>
        <v>≤ 24 hrs</v>
      </c>
      <c r="L374" s="78" t="str">
        <f aca="false">IF(J374="Hot","Open w/ site-visit slot offer · highlight scarcity · close for visit date",IF(J374="Warm","Share floor plan + EMI calc · qualify timeline · book callback","Polite single attempt · log objection · move to retargeting"))</f>
        <v>Share floor plan + EMI calc · qualify timeline · book callback</v>
      </c>
    </row>
    <row r="375" customFormat="false" ht="15" hidden="false" customHeight="true" outlineLevel="0" collapsed="false">
      <c r="B375" s="52" t="n">
        <v>370</v>
      </c>
      <c r="C375" s="52" t="str">
        <f aca="false">'4. Scored Leads'!A141</f>
        <v>L0140</v>
      </c>
      <c r="D375" s="52" t="str">
        <f aca="false">'4. Scored Leads'!B141</f>
        <v>Tanvir Mahmud</v>
      </c>
      <c r="E375" s="52" t="str">
        <f aca="false">'4. Scored Leads'!C141</f>
        <v>01698839205</v>
      </c>
      <c r="F375" s="52" t="str">
        <f aca="false">'4. Scored Leads'!D141</f>
        <v>Aftab Nagar</v>
      </c>
      <c r="G375" s="52" t="str">
        <f aca="false">'4. Scored Leads'!E141</f>
        <v>Skyline Heights – Bashundhara</v>
      </c>
      <c r="H375" s="54" t="n">
        <f aca="false">'4. Scored Leads'!G141</f>
        <v>4499999</v>
      </c>
      <c r="I375" s="58" t="n">
        <f aca="false">'4. Scored Leads'!X141</f>
        <v>61</v>
      </c>
      <c r="J375" s="52" t="str">
        <f aca="false">'4. Scored Leads'!Y141</f>
        <v>Warm</v>
      </c>
      <c r="K375" s="52" t="str">
        <f aca="false">IF(J375="Hot","≤ 5 min",IF(J375="Warm","≤ 24 hrs","≤ 72 hrs"))</f>
        <v>≤ 24 hrs</v>
      </c>
      <c r="L375" s="79" t="str">
        <f aca="false">IF(J375="Hot","Open w/ site-visit slot offer · highlight scarcity · close for visit date",IF(J375="Warm","Share floor plan + EMI calc · qualify timeline · book callback","Polite single attempt · log objection · move to retargeting"))</f>
        <v>Share floor plan + EMI calc · qualify timeline · book callback</v>
      </c>
    </row>
    <row r="376" customFormat="false" ht="15" hidden="false" customHeight="true" outlineLevel="0" collapsed="false">
      <c r="B376" s="49" t="n">
        <v>371</v>
      </c>
      <c r="C376" s="49" t="str">
        <f aca="false">'4. Scored Leads'!A171</f>
        <v>L0170</v>
      </c>
      <c r="D376" s="49" t="str">
        <f aca="false">'4. Scored Leads'!B171</f>
        <v>Rakib Reza</v>
      </c>
      <c r="E376" s="49" t="str">
        <f aca="false">'4. Scored Leads'!C171</f>
        <v>01494510162</v>
      </c>
      <c r="F376" s="49" t="str">
        <f aca="false">'4. Scored Leads'!D171</f>
        <v>Badda</v>
      </c>
      <c r="G376" s="49" t="str">
        <f aca="false">'4. Scored Leads'!E171</f>
        <v>Uttara Greenview</v>
      </c>
      <c r="H376" s="51" t="n">
        <f aca="false">'4. Scored Leads'!G171</f>
        <v>6999999</v>
      </c>
      <c r="I376" s="56" t="n">
        <f aca="false">'4. Scored Leads'!X171</f>
        <v>61</v>
      </c>
      <c r="J376" s="49" t="str">
        <f aca="false">'4. Scored Leads'!Y171</f>
        <v>Warm</v>
      </c>
      <c r="K376" s="49" t="str">
        <f aca="false">IF(J376="Hot","≤ 5 min",IF(J376="Warm","≤ 24 hrs","≤ 72 hrs"))</f>
        <v>≤ 24 hrs</v>
      </c>
      <c r="L376" s="78" t="str">
        <f aca="false">IF(J376="Hot","Open w/ site-visit slot offer · highlight scarcity · close for visit date",IF(J376="Warm","Share floor plan + EMI calc · qualify timeline · book callback","Polite single attempt · log objection · move to retargeting"))</f>
        <v>Share floor plan + EMI calc · qualify timeline · book callback</v>
      </c>
    </row>
    <row r="377" customFormat="false" ht="15" hidden="false" customHeight="true" outlineLevel="0" collapsed="false">
      <c r="B377" s="52" t="n">
        <v>372</v>
      </c>
      <c r="C377" s="52" t="str">
        <f aca="false">'4. Scored Leads'!A188</f>
        <v>L0187</v>
      </c>
      <c r="D377" s="52" t="str">
        <f aca="false">'4. Scored Leads'!B188</f>
        <v>Tausif Hasan</v>
      </c>
      <c r="E377" s="52" t="str">
        <f aca="false">'4. Scored Leads'!C188</f>
        <v>01665421406</v>
      </c>
      <c r="F377" s="52" t="str">
        <f aca="false">'4. Scored Leads'!D188</f>
        <v>Outside Dhaka</v>
      </c>
      <c r="G377" s="52" t="str">
        <f aca="false">'4. Scored Leads'!E188</f>
        <v>Banasree Bay</v>
      </c>
      <c r="H377" s="54" t="n">
        <f aca="false">'4. Scored Leads'!G188</f>
        <v>11249999</v>
      </c>
      <c r="I377" s="58" t="n">
        <f aca="false">'4. Scored Leads'!X188</f>
        <v>61</v>
      </c>
      <c r="J377" s="52" t="str">
        <f aca="false">'4. Scored Leads'!Y188</f>
        <v>Warm</v>
      </c>
      <c r="K377" s="52" t="str">
        <f aca="false">IF(J377="Hot","≤ 5 min",IF(J377="Warm","≤ 24 hrs","≤ 72 hrs"))</f>
        <v>≤ 24 hrs</v>
      </c>
      <c r="L377" s="79" t="str">
        <f aca="false">IF(J377="Hot","Open w/ site-visit slot offer · highlight scarcity · close for visit date",IF(J377="Warm","Share floor plan + EMI calc · qualify timeline · book callback","Polite single attempt · log objection · move to retargeting"))</f>
        <v>Share floor plan + EMI calc · qualify timeline · book callback</v>
      </c>
    </row>
    <row r="378" customFormat="false" ht="15" hidden="false" customHeight="true" outlineLevel="0" collapsed="false">
      <c r="B378" s="49" t="n">
        <v>373</v>
      </c>
      <c r="C378" s="49" t="str">
        <f aca="false">'4. Scored Leads'!A278</f>
        <v>L0277</v>
      </c>
      <c r="D378" s="49" t="str">
        <f aca="false">'4. Scored Leads'!B278</f>
        <v>Mizan Islam</v>
      </c>
      <c r="E378" s="49" t="str">
        <f aca="false">'4. Scored Leads'!C278</f>
        <v>01557397691</v>
      </c>
      <c r="F378" s="49" t="str">
        <f aca="false">'4. Scored Leads'!D278</f>
        <v>Bashundhara R/A</v>
      </c>
      <c r="G378" s="49" t="str">
        <f aca="false">'4. Scored Leads'!E278</f>
        <v>Uttara Greenview</v>
      </c>
      <c r="H378" s="51" t="n">
        <f aca="false">'4. Scored Leads'!G278</f>
        <v>6999999</v>
      </c>
      <c r="I378" s="56" t="n">
        <f aca="false">'4. Scored Leads'!X278</f>
        <v>61</v>
      </c>
      <c r="J378" s="49" t="str">
        <f aca="false">'4. Scored Leads'!Y278</f>
        <v>Warm</v>
      </c>
      <c r="K378" s="49" t="str">
        <f aca="false">IF(J378="Hot","≤ 5 min",IF(J378="Warm","≤ 24 hrs","≤ 72 hrs"))</f>
        <v>≤ 24 hrs</v>
      </c>
      <c r="L378" s="78" t="str">
        <f aca="false">IF(J378="Hot","Open w/ site-visit slot offer · highlight scarcity · close for visit date",IF(J378="Warm","Share floor plan + EMI calc · qualify timeline · book callback","Polite single attempt · log objection · move to retargeting"))</f>
        <v>Share floor plan + EMI calc · qualify timeline · book callback</v>
      </c>
    </row>
    <row r="379" customFormat="false" ht="15" hidden="false" customHeight="true" outlineLevel="0" collapsed="false">
      <c r="B379" s="52" t="n">
        <v>374</v>
      </c>
      <c r="C379" s="52" t="str">
        <f aca="false">'4. Scored Leads'!A280</f>
        <v>L0279</v>
      </c>
      <c r="D379" s="52" t="str">
        <f aca="false">'4. Scored Leads'!B280</f>
        <v>Mahbuba Karim</v>
      </c>
      <c r="E379" s="52" t="str">
        <f aca="false">'4. Scored Leads'!C280</f>
        <v>01386334141</v>
      </c>
      <c r="F379" s="52" t="str">
        <f aca="false">'4. Scored Leads'!D280</f>
        <v>Dhanmondi</v>
      </c>
      <c r="G379" s="52" t="str">
        <f aca="false">'4. Scored Leads'!E280</f>
        <v>Generic / Not Sure</v>
      </c>
      <c r="H379" s="54" t="n">
        <f aca="false">'4. Scored Leads'!G280</f>
        <v>11249999</v>
      </c>
      <c r="I379" s="58" t="n">
        <f aca="false">'4. Scored Leads'!X280</f>
        <v>61</v>
      </c>
      <c r="J379" s="52" t="str">
        <f aca="false">'4. Scored Leads'!Y280</f>
        <v>Warm</v>
      </c>
      <c r="K379" s="52" t="str">
        <f aca="false">IF(J379="Hot","≤ 5 min",IF(J379="Warm","≤ 24 hrs","≤ 72 hrs"))</f>
        <v>≤ 24 hrs</v>
      </c>
      <c r="L379" s="79" t="str">
        <f aca="false">IF(J379="Hot","Open w/ site-visit slot offer · highlight scarcity · close for visit date",IF(J379="Warm","Share floor plan + EMI calc · qualify timeline · book callback","Polite single attempt · log objection · move to retargeting"))</f>
        <v>Share floor plan + EMI calc · qualify timeline · book callback</v>
      </c>
    </row>
    <row r="380" customFormat="false" ht="15" hidden="false" customHeight="true" outlineLevel="0" collapsed="false">
      <c r="B380" s="49" t="n">
        <v>375</v>
      </c>
      <c r="C380" s="49" t="str">
        <f aca="false">'4. Scored Leads'!A310</f>
        <v>L0309</v>
      </c>
      <c r="D380" s="49" t="str">
        <f aca="false">'4. Scored Leads'!B310</f>
        <v>Tausif Mondol</v>
      </c>
      <c r="E380" s="49" t="str">
        <f aca="false">'4. Scored Leads'!C310</f>
        <v>01489857254</v>
      </c>
      <c r="F380" s="49" t="str">
        <f aca="false">'4. Scored Leads'!D310</f>
        <v>Bashundhara R/A</v>
      </c>
      <c r="G380" s="49" t="str">
        <f aca="false">'4. Scored Leads'!E310</f>
        <v>Skyline Heights – Bashundhara</v>
      </c>
      <c r="H380" s="51" t="n">
        <f aca="false">'4. Scored Leads'!G310</f>
        <v>13750000</v>
      </c>
      <c r="I380" s="56" t="n">
        <f aca="false">'4. Scored Leads'!X310</f>
        <v>61</v>
      </c>
      <c r="J380" s="49" t="str">
        <f aca="false">'4. Scored Leads'!Y310</f>
        <v>Warm</v>
      </c>
      <c r="K380" s="49" t="str">
        <f aca="false">IF(J380="Hot","≤ 5 min",IF(J380="Warm","≤ 24 hrs","≤ 72 hrs"))</f>
        <v>≤ 24 hrs</v>
      </c>
      <c r="L380" s="78" t="str">
        <f aca="false">IF(J380="Hot","Open w/ site-visit slot offer · highlight scarcity · close for visit date",IF(J380="Warm","Share floor plan + EMI calc · qualify timeline · book callback","Polite single attempt · log objection · move to retargeting"))</f>
        <v>Share floor plan + EMI calc · qualify timeline · book callback</v>
      </c>
    </row>
    <row r="381" customFormat="false" ht="15" hidden="false" customHeight="true" outlineLevel="0" collapsed="false">
      <c r="B381" s="52" t="n">
        <v>376</v>
      </c>
      <c r="C381" s="52" t="str">
        <f aca="false">'4. Scored Leads'!A335</f>
        <v>L0334</v>
      </c>
      <c r="D381" s="52" t="str">
        <f aca="false">'4. Scored Leads'!B335</f>
        <v>Farhana Sheikh</v>
      </c>
      <c r="E381" s="52" t="str">
        <f aca="false">'4. Scored Leads'!C335</f>
        <v>01896592342</v>
      </c>
      <c r="F381" s="52" t="str">
        <f aca="false">'4. Scored Leads'!D335</f>
        <v>Bashundhara R/A</v>
      </c>
      <c r="G381" s="52" t="str">
        <f aca="false">'4. Scored Leads'!E335</f>
        <v>Aftab Garden Residence</v>
      </c>
      <c r="H381" s="54" t="n">
        <f aca="false">'4. Scored Leads'!G335</f>
        <v>4499999</v>
      </c>
      <c r="I381" s="58" t="n">
        <f aca="false">'4. Scored Leads'!X335</f>
        <v>61</v>
      </c>
      <c r="J381" s="52" t="str">
        <f aca="false">'4. Scored Leads'!Y335</f>
        <v>Warm</v>
      </c>
      <c r="K381" s="52" t="str">
        <f aca="false">IF(J381="Hot","≤ 5 min",IF(J381="Warm","≤ 24 hrs","≤ 72 hrs"))</f>
        <v>≤ 24 hrs</v>
      </c>
      <c r="L381" s="79" t="str">
        <f aca="false">IF(J381="Hot","Open w/ site-visit slot offer · highlight scarcity · close for visit date",IF(J381="Warm","Share floor plan + EMI calc · qualify timeline · book callback","Polite single attempt · log objection · move to retargeting"))</f>
        <v>Share floor plan + EMI calc · qualify timeline · book callback</v>
      </c>
    </row>
    <row r="382" customFormat="false" ht="15" hidden="false" customHeight="true" outlineLevel="0" collapsed="false">
      <c r="B382" s="49" t="n">
        <v>377</v>
      </c>
      <c r="C382" s="49" t="str">
        <f aca="false">'4. Scored Leads'!A371</f>
        <v>L0370</v>
      </c>
      <c r="D382" s="49" t="str">
        <f aca="false">'4. Scored Leads'!B371</f>
        <v>Nayeem Talukder</v>
      </c>
      <c r="E382" s="49" t="str">
        <f aca="false">'4. Scored Leads'!C371</f>
        <v>01794047604</v>
      </c>
      <c r="F382" s="49" t="str">
        <f aca="false">'4. Scored Leads'!D371</f>
        <v>Mohammadpur</v>
      </c>
      <c r="G382" s="49" t="str">
        <f aca="false">'4. Scored Leads'!E371</f>
        <v>Mirpur DOHS Premier</v>
      </c>
      <c r="H382" s="51" t="n">
        <f aca="false">'4. Scored Leads'!G371</f>
        <v>8999999</v>
      </c>
      <c r="I382" s="56" t="n">
        <f aca="false">'4. Scored Leads'!X371</f>
        <v>61</v>
      </c>
      <c r="J382" s="49" t="str">
        <f aca="false">'4. Scored Leads'!Y371</f>
        <v>Warm</v>
      </c>
      <c r="K382" s="49" t="str">
        <f aca="false">IF(J382="Hot","≤ 5 min",IF(J382="Warm","≤ 24 hrs","≤ 72 hrs"))</f>
        <v>≤ 24 hrs</v>
      </c>
      <c r="L382" s="78" t="str">
        <f aca="false">IF(J382="Hot","Open w/ site-visit slot offer · highlight scarcity · close for visit date",IF(J382="Warm","Share floor plan + EMI calc · qualify timeline · book callback","Polite single attempt · log objection · move to retargeting"))</f>
        <v>Share floor plan + EMI calc · qualify timeline · book callback</v>
      </c>
    </row>
    <row r="383" customFormat="false" ht="15" hidden="false" customHeight="true" outlineLevel="0" collapsed="false">
      <c r="B383" s="52" t="n">
        <v>378</v>
      </c>
      <c r="C383" s="52" t="str">
        <f aca="false">'4. Scored Leads'!A389</f>
        <v>L0388</v>
      </c>
      <c r="D383" s="52" t="str">
        <f aca="false">'4. Scored Leads'!B389</f>
        <v>Rifat Rahman</v>
      </c>
      <c r="E383" s="52" t="str">
        <f aca="false">'4. Scored Leads'!C389</f>
        <v>01660568761</v>
      </c>
      <c r="F383" s="52" t="str">
        <f aca="false">'4. Scored Leads'!D389</f>
        <v>Bashundhara R/A</v>
      </c>
      <c r="G383" s="52" t="str">
        <f aca="false">'4. Scored Leads'!E389</f>
        <v>Uttara Greenview</v>
      </c>
      <c r="H383" s="54" t="n">
        <f aca="false">'4. Scored Leads'!G389</f>
        <v>4499999</v>
      </c>
      <c r="I383" s="58" t="n">
        <f aca="false">'4. Scored Leads'!X389</f>
        <v>61</v>
      </c>
      <c r="J383" s="52" t="str">
        <f aca="false">'4. Scored Leads'!Y389</f>
        <v>Warm</v>
      </c>
      <c r="K383" s="52" t="str">
        <f aca="false">IF(J383="Hot","≤ 5 min",IF(J383="Warm","≤ 24 hrs","≤ 72 hrs"))</f>
        <v>≤ 24 hrs</v>
      </c>
      <c r="L383" s="79" t="str">
        <f aca="false">IF(J383="Hot","Open w/ site-visit slot offer · highlight scarcity · close for visit date",IF(J383="Warm","Share floor plan + EMI calc · qualify timeline · book callback","Polite single attempt · log objection · move to retargeting"))</f>
        <v>Share floor plan + EMI calc · qualify timeline · book callback</v>
      </c>
    </row>
    <row r="384" customFormat="false" ht="15" hidden="false" customHeight="true" outlineLevel="0" collapsed="false">
      <c r="B384" s="49" t="n">
        <v>379</v>
      </c>
      <c r="C384" s="49" t="str">
        <f aca="false">'4. Scored Leads'!A401</f>
        <v>L0400</v>
      </c>
      <c r="D384" s="49" t="str">
        <f aca="false">'4. Scored Leads'!B401</f>
        <v>Sumon Talukder</v>
      </c>
      <c r="E384" s="49" t="str">
        <f aca="false">'4. Scored Leads'!C401</f>
        <v>01695923234</v>
      </c>
      <c r="F384" s="49" t="str">
        <f aca="false">'4. Scored Leads'!D401</f>
        <v>Uttara</v>
      </c>
      <c r="G384" s="49" t="str">
        <f aca="false">'4. Scored Leads'!E401</f>
        <v>Generic / Not Sure</v>
      </c>
      <c r="H384" s="51" t="n">
        <f aca="false">'4. Scored Leads'!G401</f>
        <v>11249999</v>
      </c>
      <c r="I384" s="56" t="n">
        <f aca="false">'4. Scored Leads'!X401</f>
        <v>61</v>
      </c>
      <c r="J384" s="49" t="str">
        <f aca="false">'4. Scored Leads'!Y401</f>
        <v>Warm</v>
      </c>
      <c r="K384" s="49" t="str">
        <f aca="false">IF(J384="Hot","≤ 5 min",IF(J384="Warm","≤ 24 hrs","≤ 72 hrs"))</f>
        <v>≤ 24 hrs</v>
      </c>
      <c r="L384" s="78" t="str">
        <f aca="false">IF(J384="Hot","Open w/ site-visit slot offer · highlight scarcity · close for visit date",IF(J384="Warm","Share floor plan + EMI calc · qualify timeline · book callback","Polite single attempt · log objection · move to retargeting"))</f>
        <v>Share floor plan + EMI calc · qualify timeline · book callback</v>
      </c>
    </row>
    <row r="385" customFormat="false" ht="15" hidden="false" customHeight="true" outlineLevel="0" collapsed="false">
      <c r="B385" s="52" t="n">
        <v>380</v>
      </c>
      <c r="C385" s="52" t="str">
        <f aca="false">'4. Scored Leads'!A413</f>
        <v>L0412</v>
      </c>
      <c r="D385" s="52" t="str">
        <f aca="false">'4. Scored Leads'!B413</f>
        <v>Mahmud Akond</v>
      </c>
      <c r="E385" s="52" t="str">
        <f aca="false">'4. Scored Leads'!C413</f>
        <v>01999660577</v>
      </c>
      <c r="F385" s="52" t="str">
        <f aca="false">'4. Scored Leads'!D413</f>
        <v>Mirpur DOHS</v>
      </c>
      <c r="G385" s="52" t="str">
        <f aca="false">'4. Scored Leads'!E413</f>
        <v>Generic / Not Sure</v>
      </c>
      <c r="H385" s="54" t="n">
        <f aca="false">'4. Scored Leads'!G413</f>
        <v>6999999</v>
      </c>
      <c r="I385" s="58" t="n">
        <f aca="false">'4. Scored Leads'!X413</f>
        <v>61</v>
      </c>
      <c r="J385" s="52" t="str">
        <f aca="false">'4. Scored Leads'!Y413</f>
        <v>Warm</v>
      </c>
      <c r="K385" s="52" t="str">
        <f aca="false">IF(J385="Hot","≤ 5 min",IF(J385="Warm","≤ 24 hrs","≤ 72 hrs"))</f>
        <v>≤ 24 hrs</v>
      </c>
      <c r="L385" s="79" t="str">
        <f aca="false">IF(J385="Hot","Open w/ site-visit slot offer · highlight scarcity · close for visit date",IF(J385="Warm","Share floor plan + EMI calc · qualify timeline · book callback","Polite single attempt · log objection · move to retargeting"))</f>
        <v>Share floor plan + EMI calc · qualify timeline · book callback</v>
      </c>
    </row>
    <row r="386" customFormat="false" ht="15" hidden="false" customHeight="true" outlineLevel="0" collapsed="false">
      <c r="B386" s="49" t="n">
        <v>381</v>
      </c>
      <c r="C386" s="49" t="str">
        <f aca="false">'4. Scored Leads'!A52</f>
        <v>L0051</v>
      </c>
      <c r="D386" s="49" t="str">
        <f aca="false">'4. Scored Leads'!B52</f>
        <v>Towhid Reza</v>
      </c>
      <c r="E386" s="49" t="str">
        <f aca="false">'4. Scored Leads'!C52</f>
        <v>01765820297</v>
      </c>
      <c r="F386" s="49" t="str">
        <f aca="false">'4. Scored Leads'!D52</f>
        <v>Outside Dhaka</v>
      </c>
      <c r="G386" s="49" t="str">
        <f aca="false">'4. Scored Leads'!E52</f>
        <v>Aftab Garden Residence</v>
      </c>
      <c r="H386" s="51" t="n">
        <f aca="false">'4. Scored Leads'!G52</f>
        <v>6999999</v>
      </c>
      <c r="I386" s="56" t="n">
        <f aca="false">'4. Scored Leads'!X52</f>
        <v>60</v>
      </c>
      <c r="J386" s="49" t="str">
        <f aca="false">'4. Scored Leads'!Y52</f>
        <v>Warm</v>
      </c>
      <c r="K386" s="49" t="str">
        <f aca="false">IF(J386="Hot","≤ 5 min",IF(J386="Warm","≤ 24 hrs","≤ 72 hrs"))</f>
        <v>≤ 24 hrs</v>
      </c>
      <c r="L386" s="78" t="str">
        <f aca="false">IF(J386="Hot","Open w/ site-visit slot offer · highlight scarcity · close for visit date",IF(J386="Warm","Share floor plan + EMI calc · qualify timeline · book callback","Polite single attempt · log objection · move to retargeting"))</f>
        <v>Share floor plan + EMI calc · qualify timeline · book callback</v>
      </c>
    </row>
    <row r="387" customFormat="false" ht="15" hidden="false" customHeight="true" outlineLevel="0" collapsed="false">
      <c r="B387" s="52" t="n">
        <v>382</v>
      </c>
      <c r="C387" s="52" t="str">
        <f aca="false">'4. Scored Leads'!A62</f>
        <v>L0061</v>
      </c>
      <c r="D387" s="52" t="str">
        <f aca="false">'4. Scored Leads'!B62</f>
        <v>Sadia Sarkar</v>
      </c>
      <c r="E387" s="52" t="str">
        <f aca="false">'4. Scored Leads'!C62</f>
        <v>01974733848</v>
      </c>
      <c r="F387" s="52" t="str">
        <f aca="false">'4. Scored Leads'!D62</f>
        <v>Dhanmondi</v>
      </c>
      <c r="G387" s="52" t="str">
        <f aca="false">'4. Scored Leads'!E62</f>
        <v>Mirpur DOHS Premier</v>
      </c>
      <c r="H387" s="54" t="n">
        <f aca="false">'4. Scored Leads'!G62</f>
        <v>11249999</v>
      </c>
      <c r="I387" s="58" t="n">
        <f aca="false">'4. Scored Leads'!X62</f>
        <v>60</v>
      </c>
      <c r="J387" s="52" t="str">
        <f aca="false">'4. Scored Leads'!Y62</f>
        <v>Warm</v>
      </c>
      <c r="K387" s="52" t="str">
        <f aca="false">IF(J387="Hot","≤ 5 min",IF(J387="Warm","≤ 24 hrs","≤ 72 hrs"))</f>
        <v>≤ 24 hrs</v>
      </c>
      <c r="L387" s="79" t="str">
        <f aca="false">IF(J387="Hot","Open w/ site-visit slot offer · highlight scarcity · close for visit date",IF(J387="Warm","Share floor plan + EMI calc · qualify timeline · book callback","Polite single attempt · log objection · move to retargeting"))</f>
        <v>Share floor plan + EMI calc · qualify timeline · book callback</v>
      </c>
    </row>
    <row r="388" customFormat="false" ht="15" hidden="false" customHeight="true" outlineLevel="0" collapsed="false">
      <c r="B388" s="49" t="n">
        <v>383</v>
      </c>
      <c r="C388" s="49" t="str">
        <f aca="false">'4. Scored Leads'!A66</f>
        <v>L0065</v>
      </c>
      <c r="D388" s="49" t="str">
        <f aca="false">'4. Scored Leads'!B66</f>
        <v>Mahmud Karim</v>
      </c>
      <c r="E388" s="49" t="str">
        <f aca="false">'4. Scored Leads'!C66</f>
        <v>01410883982</v>
      </c>
      <c r="F388" s="49" t="str">
        <f aca="false">'4. Scored Leads'!D66</f>
        <v>Outside Dhaka</v>
      </c>
      <c r="G388" s="49" t="str">
        <f aca="false">'4. Scored Leads'!E66</f>
        <v>Mirpur DOHS Premier</v>
      </c>
      <c r="H388" s="51" t="n">
        <f aca="false">'4. Scored Leads'!G66</f>
        <v>8999999</v>
      </c>
      <c r="I388" s="56" t="n">
        <f aca="false">'4. Scored Leads'!X66</f>
        <v>60</v>
      </c>
      <c r="J388" s="49" t="str">
        <f aca="false">'4. Scored Leads'!Y66</f>
        <v>Warm</v>
      </c>
      <c r="K388" s="49" t="str">
        <f aca="false">IF(J388="Hot","≤ 5 min",IF(J388="Warm","≤ 24 hrs","≤ 72 hrs"))</f>
        <v>≤ 24 hrs</v>
      </c>
      <c r="L388" s="78" t="str">
        <f aca="false">IF(J388="Hot","Open w/ site-visit slot offer · highlight scarcity · close for visit date",IF(J388="Warm","Share floor plan + EMI calc · qualify timeline · book callback","Polite single attempt · log objection · move to retargeting"))</f>
        <v>Share floor plan + EMI calc · qualify timeline · book callback</v>
      </c>
    </row>
    <row r="389" customFormat="false" ht="15" hidden="false" customHeight="true" outlineLevel="0" collapsed="false">
      <c r="B389" s="52" t="n">
        <v>384</v>
      </c>
      <c r="C389" s="52" t="str">
        <f aca="false">'4. Scored Leads'!A101</f>
        <v>L0100</v>
      </c>
      <c r="D389" s="52" t="str">
        <f aca="false">'4. Scored Leads'!B101</f>
        <v>Tarek Akond</v>
      </c>
      <c r="E389" s="52" t="str">
        <f aca="false">'4. Scored Leads'!C101</f>
        <v>01650029218</v>
      </c>
      <c r="F389" s="52" t="str">
        <f aca="false">'4. Scored Leads'!D101</f>
        <v>Bashundhara R/A</v>
      </c>
      <c r="G389" s="52" t="str">
        <f aca="false">'4. Scored Leads'!E101</f>
        <v>Generic / Not Sure</v>
      </c>
      <c r="H389" s="54" t="n">
        <f aca="false">'4. Scored Leads'!G101</f>
        <v>20000000</v>
      </c>
      <c r="I389" s="58" t="n">
        <f aca="false">'4. Scored Leads'!X101</f>
        <v>60</v>
      </c>
      <c r="J389" s="52" t="str">
        <f aca="false">'4. Scored Leads'!Y101</f>
        <v>Warm</v>
      </c>
      <c r="K389" s="52" t="str">
        <f aca="false">IF(J389="Hot","≤ 5 min",IF(J389="Warm","≤ 24 hrs","≤ 72 hrs"))</f>
        <v>≤ 24 hrs</v>
      </c>
      <c r="L389" s="79" t="str">
        <f aca="false">IF(J389="Hot","Open w/ site-visit slot offer · highlight scarcity · close for visit date",IF(J389="Warm","Share floor plan + EMI calc · qualify timeline · book callback","Polite single attempt · log objection · move to retargeting"))</f>
        <v>Share floor plan + EMI calc · qualify timeline · book callback</v>
      </c>
    </row>
    <row r="390" customFormat="false" ht="15" hidden="false" customHeight="true" outlineLevel="0" collapsed="false">
      <c r="B390" s="49" t="n">
        <v>385</v>
      </c>
      <c r="C390" s="49" t="str">
        <f aca="false">'4. Scored Leads'!A184</f>
        <v>L0183</v>
      </c>
      <c r="D390" s="49" t="str">
        <f aca="false">'4. Scored Leads'!B184</f>
        <v>Nusrat Karim</v>
      </c>
      <c r="E390" s="49" t="str">
        <f aca="false">'4. Scored Leads'!C184</f>
        <v>01809494079</v>
      </c>
      <c r="F390" s="49" t="str">
        <f aca="false">'4. Scored Leads'!D184</f>
        <v>Uttara</v>
      </c>
      <c r="G390" s="49" t="str">
        <f aca="false">'4. Scored Leads'!E184</f>
        <v>Generic / Not Sure</v>
      </c>
      <c r="H390" s="51" t="n">
        <f aca="false">'4. Scored Leads'!G184</f>
        <v>11249999</v>
      </c>
      <c r="I390" s="56" t="n">
        <f aca="false">'4. Scored Leads'!X184</f>
        <v>60</v>
      </c>
      <c r="J390" s="49" t="str">
        <f aca="false">'4. Scored Leads'!Y184</f>
        <v>Warm</v>
      </c>
      <c r="K390" s="49" t="str">
        <f aca="false">IF(J390="Hot","≤ 5 min",IF(J390="Warm","≤ 24 hrs","≤ 72 hrs"))</f>
        <v>≤ 24 hrs</v>
      </c>
      <c r="L390" s="78" t="str">
        <f aca="false">IF(J390="Hot","Open w/ site-visit slot offer · highlight scarcity · close for visit date",IF(J390="Warm","Share floor plan + EMI calc · qualify timeline · book callback","Polite single attempt · log objection · move to retargeting"))</f>
        <v>Share floor plan + EMI calc · qualify timeline · book callback</v>
      </c>
    </row>
    <row r="391" customFormat="false" ht="15" hidden="false" customHeight="true" outlineLevel="0" collapsed="false">
      <c r="B391" s="52" t="n">
        <v>386</v>
      </c>
      <c r="C391" s="52" t="str">
        <f aca="false">'4. Scored Leads'!A185</f>
        <v>L0184</v>
      </c>
      <c r="D391" s="52" t="str">
        <f aca="false">'4. Scored Leads'!B185</f>
        <v>Ishrat Ahmed</v>
      </c>
      <c r="E391" s="52" t="str">
        <f aca="false">'4. Scored Leads'!C185</f>
        <v>01880512927</v>
      </c>
      <c r="F391" s="52" t="str">
        <f aca="false">'4. Scored Leads'!D185</f>
        <v>Aftab Nagar</v>
      </c>
      <c r="G391" s="52" t="str">
        <f aca="false">'4. Scored Leads'!E185</f>
        <v>Mirpur DOHS Premier</v>
      </c>
      <c r="H391" s="54" t="n">
        <f aca="false">'4. Scored Leads'!G185</f>
        <v>4499999</v>
      </c>
      <c r="I391" s="58" t="n">
        <f aca="false">'4. Scored Leads'!X185</f>
        <v>60</v>
      </c>
      <c r="J391" s="52" t="str">
        <f aca="false">'4. Scored Leads'!Y185</f>
        <v>Warm</v>
      </c>
      <c r="K391" s="52" t="str">
        <f aca="false">IF(J391="Hot","≤ 5 min",IF(J391="Warm","≤ 24 hrs","≤ 72 hrs"))</f>
        <v>≤ 24 hrs</v>
      </c>
      <c r="L391" s="79" t="str">
        <f aca="false">IF(J391="Hot","Open w/ site-visit slot offer · highlight scarcity · close for visit date",IF(J391="Warm","Share floor plan + EMI calc · qualify timeline · book callback","Polite single attempt · log objection · move to retargeting"))</f>
        <v>Share floor plan + EMI calc · qualify timeline · book callback</v>
      </c>
    </row>
    <row r="392" customFormat="false" ht="15" hidden="false" customHeight="true" outlineLevel="0" collapsed="false">
      <c r="B392" s="49" t="n">
        <v>387</v>
      </c>
      <c r="C392" s="49" t="str">
        <f aca="false">'4. Scored Leads'!A200</f>
        <v>L0199</v>
      </c>
      <c r="D392" s="49" t="str">
        <f aca="false">'4. Scored Leads'!B200</f>
        <v>Sumon Mollah</v>
      </c>
      <c r="E392" s="49" t="str">
        <f aca="false">'4. Scored Leads'!C200</f>
        <v>01737116241</v>
      </c>
      <c r="F392" s="49" t="str">
        <f aca="false">'4. Scored Leads'!D200</f>
        <v>Badda</v>
      </c>
      <c r="G392" s="49" t="str">
        <f aca="false">'4. Scored Leads'!E200</f>
        <v>Mirpur DOHS Premier</v>
      </c>
      <c r="H392" s="51" t="n">
        <f aca="false">'4. Scored Leads'!G200</f>
        <v>8999999</v>
      </c>
      <c r="I392" s="56" t="n">
        <f aca="false">'4. Scored Leads'!X200</f>
        <v>60</v>
      </c>
      <c r="J392" s="49" t="str">
        <f aca="false">'4. Scored Leads'!Y200</f>
        <v>Warm</v>
      </c>
      <c r="K392" s="49" t="str">
        <f aca="false">IF(J392="Hot","≤ 5 min",IF(J392="Warm","≤ 24 hrs","≤ 72 hrs"))</f>
        <v>≤ 24 hrs</v>
      </c>
      <c r="L392" s="78" t="str">
        <f aca="false">IF(J392="Hot","Open w/ site-visit slot offer · highlight scarcity · close for visit date",IF(J392="Warm","Share floor plan + EMI calc · qualify timeline · book callback","Polite single attempt · log objection · move to retargeting"))</f>
        <v>Share floor plan + EMI calc · qualify timeline · book callback</v>
      </c>
    </row>
    <row r="393" customFormat="false" ht="15" hidden="false" customHeight="true" outlineLevel="0" collapsed="false">
      <c r="B393" s="52" t="n">
        <v>388</v>
      </c>
      <c r="C393" s="52" t="str">
        <f aca="false">'4. Scored Leads'!A326</f>
        <v>L0325</v>
      </c>
      <c r="D393" s="52" t="str">
        <f aca="false">'4. Scored Leads'!B326</f>
        <v>Imran Siddique</v>
      </c>
      <c r="E393" s="52" t="str">
        <f aca="false">'4. Scored Leads'!C326</f>
        <v>01980040104</v>
      </c>
      <c r="F393" s="52" t="str">
        <f aca="false">'4. Scored Leads'!D326</f>
        <v>Aftab Nagar</v>
      </c>
      <c r="G393" s="52" t="str">
        <f aca="false">'4. Scored Leads'!E326</f>
        <v>Mirpur DOHS Premier</v>
      </c>
      <c r="H393" s="54" t="n">
        <f aca="false">'4. Scored Leads'!G326</f>
        <v>0</v>
      </c>
      <c r="I393" s="58" t="n">
        <f aca="false">'4. Scored Leads'!X326</f>
        <v>60</v>
      </c>
      <c r="J393" s="52" t="str">
        <f aca="false">'4. Scored Leads'!Y326</f>
        <v>Warm</v>
      </c>
      <c r="K393" s="52" t="str">
        <f aca="false">IF(J393="Hot","≤ 5 min",IF(J393="Warm","≤ 24 hrs","≤ 72 hrs"))</f>
        <v>≤ 24 hrs</v>
      </c>
      <c r="L393" s="79" t="str">
        <f aca="false">IF(J393="Hot","Open w/ site-visit slot offer · highlight scarcity · close for visit date",IF(J393="Warm","Share floor plan + EMI calc · qualify timeline · book callback","Polite single attempt · log objection · move to retargeting"))</f>
        <v>Share floor plan + EMI calc · qualify timeline · book callback</v>
      </c>
    </row>
    <row r="394" customFormat="false" ht="15" hidden="false" customHeight="true" outlineLevel="0" collapsed="false">
      <c r="B394" s="49" t="n">
        <v>389</v>
      </c>
      <c r="C394" s="49" t="str">
        <f aca="false">'4. Scored Leads'!A353</f>
        <v>L0352</v>
      </c>
      <c r="D394" s="49" t="str">
        <f aca="false">'4. Scored Leads'!B353</f>
        <v>Tarek Hossain</v>
      </c>
      <c r="E394" s="49" t="str">
        <f aca="false">'4. Scored Leads'!C353</f>
        <v>01354394353</v>
      </c>
      <c r="F394" s="49" t="str">
        <f aca="false">'4. Scored Leads'!D353</f>
        <v>Banasree</v>
      </c>
      <c r="G394" s="49" t="str">
        <f aca="false">'4. Scored Leads'!E353</f>
        <v>Banasree Bay</v>
      </c>
      <c r="H394" s="51" t="n">
        <f aca="false">'4. Scored Leads'!G353</f>
        <v>6999999</v>
      </c>
      <c r="I394" s="56" t="n">
        <f aca="false">'4. Scored Leads'!X353</f>
        <v>60</v>
      </c>
      <c r="J394" s="49" t="str">
        <f aca="false">'4. Scored Leads'!Y353</f>
        <v>Warm</v>
      </c>
      <c r="K394" s="49" t="str">
        <f aca="false">IF(J394="Hot","≤ 5 min",IF(J394="Warm","≤ 24 hrs","≤ 72 hrs"))</f>
        <v>≤ 24 hrs</v>
      </c>
      <c r="L394" s="78" t="str">
        <f aca="false">IF(J394="Hot","Open w/ site-visit slot offer · highlight scarcity · close for visit date",IF(J394="Warm","Share floor plan + EMI calc · qualify timeline · book callback","Polite single attempt · log objection · move to retargeting"))</f>
        <v>Share floor plan + EMI calc · qualify timeline · book callback</v>
      </c>
    </row>
    <row r="395" customFormat="false" ht="15" hidden="false" customHeight="true" outlineLevel="0" collapsed="false">
      <c r="B395" s="52" t="n">
        <v>390</v>
      </c>
      <c r="C395" s="52" t="str">
        <f aca="false">'4. Scored Leads'!A378</f>
        <v>L0377</v>
      </c>
      <c r="D395" s="52" t="str">
        <f aca="false">'4. Scored Leads'!B378</f>
        <v>Mim Siddique</v>
      </c>
      <c r="E395" s="52" t="str">
        <f aca="false">'4. Scored Leads'!C378</f>
        <v>01876731625</v>
      </c>
      <c r="F395" s="52" t="str">
        <f aca="false">'4. Scored Leads'!D378</f>
        <v>Bashundhara R/A</v>
      </c>
      <c r="G395" s="52" t="str">
        <f aca="false">'4. Scored Leads'!E378</f>
        <v>Skyline Heights – Bashundhara</v>
      </c>
      <c r="H395" s="54" t="n">
        <f aca="false">'4. Scored Leads'!G378</f>
        <v>4499999</v>
      </c>
      <c r="I395" s="58" t="n">
        <f aca="false">'4. Scored Leads'!X378</f>
        <v>60</v>
      </c>
      <c r="J395" s="52" t="str">
        <f aca="false">'4. Scored Leads'!Y378</f>
        <v>Warm</v>
      </c>
      <c r="K395" s="52" t="str">
        <f aca="false">IF(J395="Hot","≤ 5 min",IF(J395="Warm","≤ 24 hrs","≤ 72 hrs"))</f>
        <v>≤ 24 hrs</v>
      </c>
      <c r="L395" s="79" t="str">
        <f aca="false">IF(J395="Hot","Open w/ site-visit slot offer · highlight scarcity · close for visit date",IF(J395="Warm","Share floor plan + EMI calc · qualify timeline · book callback","Polite single attempt · log objection · move to retargeting"))</f>
        <v>Share floor plan + EMI calc · qualify timeline · book callback</v>
      </c>
    </row>
    <row r="396" customFormat="false" ht="15" hidden="false" customHeight="true" outlineLevel="0" collapsed="false">
      <c r="B396" s="49" t="n">
        <v>391</v>
      </c>
      <c r="C396" s="49" t="str">
        <f aca="false">'4. Scored Leads'!A430</f>
        <v>L0429</v>
      </c>
      <c r="D396" s="49" t="str">
        <f aca="false">'4. Scored Leads'!B430</f>
        <v>Riaz Chowdhury</v>
      </c>
      <c r="E396" s="49" t="str">
        <f aca="false">'4. Scored Leads'!C430</f>
        <v>01577675556</v>
      </c>
      <c r="F396" s="49" t="str">
        <f aca="false">'4. Scored Leads'!D430</f>
        <v>Outside Dhaka</v>
      </c>
      <c r="G396" s="49" t="str">
        <f aca="false">'4. Scored Leads'!E430</f>
        <v>Aftab Garden Residence</v>
      </c>
      <c r="H396" s="51" t="n">
        <f aca="false">'4. Scored Leads'!G430</f>
        <v>8999999</v>
      </c>
      <c r="I396" s="56" t="n">
        <f aca="false">'4. Scored Leads'!X430</f>
        <v>60</v>
      </c>
      <c r="J396" s="49" t="str">
        <f aca="false">'4. Scored Leads'!Y430</f>
        <v>Warm</v>
      </c>
      <c r="K396" s="49" t="str">
        <f aca="false">IF(J396="Hot","≤ 5 min",IF(J396="Warm","≤ 24 hrs","≤ 72 hrs"))</f>
        <v>≤ 24 hrs</v>
      </c>
      <c r="L396" s="78" t="str">
        <f aca="false">IF(J396="Hot","Open w/ site-visit slot offer · highlight scarcity · close for visit date",IF(J396="Warm","Share floor plan + EMI calc · qualify timeline · book callback","Polite single attempt · log objection · move to retargeting"))</f>
        <v>Share floor plan + EMI calc · qualify timeline · book callback</v>
      </c>
    </row>
    <row r="397" customFormat="false" ht="15" hidden="false" customHeight="true" outlineLevel="0" collapsed="false">
      <c r="B397" s="52" t="n">
        <v>392</v>
      </c>
      <c r="C397" s="52" t="str">
        <f aca="false">'4. Scored Leads'!A438</f>
        <v>L0437</v>
      </c>
      <c r="D397" s="52" t="str">
        <f aca="false">'4. Scored Leads'!B438</f>
        <v>Rifa Reza</v>
      </c>
      <c r="E397" s="52" t="str">
        <f aca="false">'4. Scored Leads'!C438</f>
        <v>01826949684</v>
      </c>
      <c r="F397" s="52" t="str">
        <f aca="false">'4. Scored Leads'!D438</f>
        <v>Dhanmondi</v>
      </c>
      <c r="G397" s="52" t="str">
        <f aca="false">'4. Scored Leads'!E438</f>
        <v>Banasree Bay</v>
      </c>
      <c r="H397" s="54" t="n">
        <f aca="false">'4. Scored Leads'!G438</f>
        <v>8999999</v>
      </c>
      <c r="I397" s="58" t="n">
        <f aca="false">'4. Scored Leads'!X438</f>
        <v>60</v>
      </c>
      <c r="J397" s="52" t="str">
        <f aca="false">'4. Scored Leads'!Y438</f>
        <v>Warm</v>
      </c>
      <c r="K397" s="52" t="str">
        <f aca="false">IF(J397="Hot","≤ 5 min",IF(J397="Warm","≤ 24 hrs","≤ 72 hrs"))</f>
        <v>≤ 24 hrs</v>
      </c>
      <c r="L397" s="79" t="str">
        <f aca="false">IF(J397="Hot","Open w/ site-visit slot offer · highlight scarcity · close for visit date",IF(J397="Warm","Share floor plan + EMI calc · qualify timeline · book callback","Polite single attempt · log objection · move to retargeting"))</f>
        <v>Share floor plan + EMI calc · qualify timeline · book callback</v>
      </c>
    </row>
    <row r="398" customFormat="false" ht="15" hidden="false" customHeight="true" outlineLevel="0" collapsed="false">
      <c r="B398" s="49" t="n">
        <v>393</v>
      </c>
      <c r="C398" s="49" t="str">
        <f aca="false">'4. Scored Leads'!A468</f>
        <v>L0467</v>
      </c>
      <c r="D398" s="49" t="str">
        <f aca="false">'4. Scored Leads'!B468</f>
        <v>Asif Chowdhury</v>
      </c>
      <c r="E398" s="49" t="str">
        <f aca="false">'4. Scored Leads'!C468</f>
        <v>01776761645</v>
      </c>
      <c r="F398" s="49" t="str">
        <f aca="false">'4. Scored Leads'!D468</f>
        <v>Mohammadpur</v>
      </c>
      <c r="G398" s="49" t="str">
        <f aca="false">'4. Scored Leads'!E468</f>
        <v>Aftab Garden Residence</v>
      </c>
      <c r="H398" s="51" t="n">
        <f aca="false">'4. Scored Leads'!G468</f>
        <v>6999999</v>
      </c>
      <c r="I398" s="56" t="n">
        <f aca="false">'4. Scored Leads'!X468</f>
        <v>60</v>
      </c>
      <c r="J398" s="49" t="str">
        <f aca="false">'4. Scored Leads'!Y468</f>
        <v>Warm</v>
      </c>
      <c r="K398" s="49" t="str">
        <f aca="false">IF(J398="Hot","≤ 5 min",IF(J398="Warm","≤ 24 hrs","≤ 72 hrs"))</f>
        <v>≤ 24 hrs</v>
      </c>
      <c r="L398" s="78" t="str">
        <f aca="false">IF(J398="Hot","Open w/ site-visit slot offer · highlight scarcity · close for visit date",IF(J398="Warm","Share floor plan + EMI calc · qualify timeline · book callback","Polite single attempt · log objection · move to retargeting"))</f>
        <v>Share floor plan + EMI calc · qualify timeline · book callback</v>
      </c>
    </row>
    <row r="399" customFormat="false" ht="15" hidden="false" customHeight="true" outlineLevel="0" collapsed="false">
      <c r="B399" s="52" t="n">
        <v>394</v>
      </c>
      <c r="C399" s="52" t="str">
        <f aca="false">'4. Scored Leads'!A19</f>
        <v>L0018</v>
      </c>
      <c r="D399" s="52" t="str">
        <f aca="false">'4. Scored Leads'!B19</f>
        <v>Tarek Ahmed</v>
      </c>
      <c r="E399" s="52" t="str">
        <f aca="false">'4. Scored Leads'!C19</f>
        <v>01510033092</v>
      </c>
      <c r="F399" s="52" t="str">
        <f aca="false">'4. Scored Leads'!D19</f>
        <v>Bashundhara R/A</v>
      </c>
      <c r="G399" s="52" t="str">
        <f aca="false">'4. Scored Leads'!E19</f>
        <v>Generic / Not Sure</v>
      </c>
      <c r="H399" s="54" t="n">
        <f aca="false">'4. Scored Leads'!G19</f>
        <v>8999999</v>
      </c>
      <c r="I399" s="58" t="n">
        <f aca="false">'4. Scored Leads'!X19</f>
        <v>59</v>
      </c>
      <c r="J399" s="52" t="str">
        <f aca="false">'4. Scored Leads'!Y19</f>
        <v>Warm</v>
      </c>
      <c r="K399" s="52" t="str">
        <f aca="false">IF(J399="Hot","≤ 5 min",IF(J399="Warm","≤ 24 hrs","≤ 72 hrs"))</f>
        <v>≤ 24 hrs</v>
      </c>
      <c r="L399" s="79" t="str">
        <f aca="false">IF(J399="Hot","Open w/ site-visit slot offer · highlight scarcity · close for visit date",IF(J399="Warm","Share floor plan + EMI calc · qualify timeline · book callback","Polite single attempt · log objection · move to retargeting"))</f>
        <v>Share floor plan + EMI calc · qualify timeline · book callback</v>
      </c>
    </row>
    <row r="400" customFormat="false" ht="15" hidden="false" customHeight="true" outlineLevel="0" collapsed="false">
      <c r="B400" s="49" t="n">
        <v>395</v>
      </c>
      <c r="C400" s="49" t="str">
        <f aca="false">'4. Scored Leads'!A118</f>
        <v>L0117</v>
      </c>
      <c r="D400" s="49" t="str">
        <f aca="false">'4. Scored Leads'!B118</f>
        <v>Nazmul Pramanik</v>
      </c>
      <c r="E400" s="49" t="str">
        <f aca="false">'4. Scored Leads'!C118</f>
        <v>01301204556</v>
      </c>
      <c r="F400" s="49" t="str">
        <f aca="false">'4. Scored Leads'!D118</f>
        <v>Badda</v>
      </c>
      <c r="G400" s="49" t="str">
        <f aca="false">'4. Scored Leads'!E118</f>
        <v>Mirpur DOHS Premier</v>
      </c>
      <c r="H400" s="51" t="n">
        <f aca="false">'4. Scored Leads'!G118</f>
        <v>11249999</v>
      </c>
      <c r="I400" s="56" t="n">
        <f aca="false">'4. Scored Leads'!X118</f>
        <v>59</v>
      </c>
      <c r="J400" s="49" t="str">
        <f aca="false">'4. Scored Leads'!Y118</f>
        <v>Warm</v>
      </c>
      <c r="K400" s="49" t="str">
        <f aca="false">IF(J400="Hot","≤ 5 min",IF(J400="Warm","≤ 24 hrs","≤ 72 hrs"))</f>
        <v>≤ 24 hrs</v>
      </c>
      <c r="L400" s="78" t="str">
        <f aca="false">IF(J400="Hot","Open w/ site-visit slot offer · highlight scarcity · close for visit date",IF(J400="Warm","Share floor plan + EMI calc · qualify timeline · book callback","Polite single attempt · log objection · move to retargeting"))</f>
        <v>Share floor plan + EMI calc · qualify timeline · book callback</v>
      </c>
    </row>
    <row r="401" customFormat="false" ht="15" hidden="false" customHeight="true" outlineLevel="0" collapsed="false">
      <c r="B401" s="52" t="n">
        <v>396</v>
      </c>
      <c r="C401" s="52" t="str">
        <f aca="false">'4. Scored Leads'!A168</f>
        <v>L0167</v>
      </c>
      <c r="D401" s="52" t="str">
        <f aca="false">'4. Scored Leads'!B168</f>
        <v>Sharmin Akhtar</v>
      </c>
      <c r="E401" s="52" t="str">
        <f aca="false">'4. Scored Leads'!C168</f>
        <v>01508680347</v>
      </c>
      <c r="F401" s="52" t="str">
        <f aca="false">'4. Scored Leads'!D168</f>
        <v>Mirpur DOHS</v>
      </c>
      <c r="G401" s="52" t="str">
        <f aca="false">'4. Scored Leads'!E168</f>
        <v>Banasree Bay</v>
      </c>
      <c r="H401" s="54" t="n">
        <f aca="false">'4. Scored Leads'!G168</f>
        <v>4499999</v>
      </c>
      <c r="I401" s="58" t="n">
        <f aca="false">'4. Scored Leads'!X168</f>
        <v>59</v>
      </c>
      <c r="J401" s="52" t="str">
        <f aca="false">'4. Scored Leads'!Y168</f>
        <v>Warm</v>
      </c>
      <c r="K401" s="52" t="str">
        <f aca="false">IF(J401="Hot","≤ 5 min",IF(J401="Warm","≤ 24 hrs","≤ 72 hrs"))</f>
        <v>≤ 24 hrs</v>
      </c>
      <c r="L401" s="79" t="str">
        <f aca="false">IF(J401="Hot","Open w/ site-visit slot offer · highlight scarcity · close for visit date",IF(J401="Warm","Share floor plan + EMI calc · qualify timeline · book callback","Polite single attempt · log objection · move to retargeting"))</f>
        <v>Share floor plan + EMI calc · qualify timeline · book callback</v>
      </c>
    </row>
    <row r="402" customFormat="false" ht="15" hidden="false" customHeight="true" outlineLevel="0" collapsed="false">
      <c r="B402" s="49" t="n">
        <v>397</v>
      </c>
      <c r="C402" s="49" t="str">
        <f aca="false">'4. Scored Leads'!A187</f>
        <v>L0186</v>
      </c>
      <c r="D402" s="49" t="str">
        <f aca="false">'4. Scored Leads'!B187</f>
        <v>Nahida Mahmud</v>
      </c>
      <c r="E402" s="49" t="str">
        <f aca="false">'4. Scored Leads'!C187</f>
        <v>01575344300</v>
      </c>
      <c r="F402" s="49" t="str">
        <f aca="false">'4. Scored Leads'!D187</f>
        <v>Aftab Nagar</v>
      </c>
      <c r="G402" s="49" t="str">
        <f aca="false">'4. Scored Leads'!E187</f>
        <v>Uttara Greenview</v>
      </c>
      <c r="H402" s="51" t="n">
        <f aca="false">'4. Scored Leads'!G187</f>
        <v>4499999</v>
      </c>
      <c r="I402" s="56" t="n">
        <f aca="false">'4. Scored Leads'!X187</f>
        <v>59</v>
      </c>
      <c r="J402" s="49" t="str">
        <f aca="false">'4. Scored Leads'!Y187</f>
        <v>Warm</v>
      </c>
      <c r="K402" s="49" t="str">
        <f aca="false">IF(J402="Hot","≤ 5 min",IF(J402="Warm","≤ 24 hrs","≤ 72 hrs"))</f>
        <v>≤ 24 hrs</v>
      </c>
      <c r="L402" s="78" t="str">
        <f aca="false">IF(J402="Hot","Open w/ site-visit slot offer · highlight scarcity · close for visit date",IF(J402="Warm","Share floor plan + EMI calc · qualify timeline · book callback","Polite single attempt · log objection · move to retargeting"))</f>
        <v>Share floor plan + EMI calc · qualify timeline · book callback</v>
      </c>
    </row>
    <row r="403" customFormat="false" ht="15" hidden="false" customHeight="true" outlineLevel="0" collapsed="false">
      <c r="B403" s="52" t="n">
        <v>398</v>
      </c>
      <c r="C403" s="52" t="str">
        <f aca="false">'4. Scored Leads'!A212</f>
        <v>L0211</v>
      </c>
      <c r="D403" s="52" t="str">
        <f aca="false">'4. Scored Leads'!B212</f>
        <v>Tanzila Hasan</v>
      </c>
      <c r="E403" s="52" t="str">
        <f aca="false">'4. Scored Leads'!C212</f>
        <v>01753539613</v>
      </c>
      <c r="F403" s="52" t="str">
        <f aca="false">'4. Scored Leads'!D212</f>
        <v>Khilgaon</v>
      </c>
      <c r="G403" s="52" t="str">
        <f aca="false">'4. Scored Leads'!E212</f>
        <v>Banasree Bay</v>
      </c>
      <c r="H403" s="54" t="n">
        <f aca="false">'4. Scored Leads'!G212</f>
        <v>13750000</v>
      </c>
      <c r="I403" s="58" t="n">
        <f aca="false">'4. Scored Leads'!X212</f>
        <v>59</v>
      </c>
      <c r="J403" s="52" t="str">
        <f aca="false">'4. Scored Leads'!Y212</f>
        <v>Warm</v>
      </c>
      <c r="K403" s="52" t="str">
        <f aca="false">IF(J403="Hot","≤ 5 min",IF(J403="Warm","≤ 24 hrs","≤ 72 hrs"))</f>
        <v>≤ 24 hrs</v>
      </c>
      <c r="L403" s="79" t="str">
        <f aca="false">IF(J403="Hot","Open w/ site-visit slot offer · highlight scarcity · close for visit date",IF(J403="Warm","Share floor plan + EMI calc · qualify timeline · book callback","Polite single attempt · log objection · move to retargeting"))</f>
        <v>Share floor plan + EMI calc · qualify timeline · book callback</v>
      </c>
    </row>
    <row r="404" customFormat="false" ht="15" hidden="false" customHeight="true" outlineLevel="0" collapsed="false">
      <c r="B404" s="49" t="n">
        <v>399</v>
      </c>
      <c r="C404" s="49" t="str">
        <f aca="false">'4. Scored Leads'!A217</f>
        <v>L0216</v>
      </c>
      <c r="D404" s="49" t="str">
        <f aca="false">'4. Scored Leads'!B217</f>
        <v>Sabbir Rahman</v>
      </c>
      <c r="E404" s="49" t="str">
        <f aca="false">'4. Scored Leads'!C217</f>
        <v>01648468536</v>
      </c>
      <c r="F404" s="49" t="str">
        <f aca="false">'4. Scored Leads'!D217</f>
        <v>Khilgaon</v>
      </c>
      <c r="G404" s="49" t="str">
        <f aca="false">'4. Scored Leads'!E217</f>
        <v>Aftab Garden Residence</v>
      </c>
      <c r="H404" s="51" t="n">
        <f aca="false">'4. Scored Leads'!G217</f>
        <v>8999999</v>
      </c>
      <c r="I404" s="56" t="n">
        <f aca="false">'4. Scored Leads'!X217</f>
        <v>59</v>
      </c>
      <c r="J404" s="49" t="str">
        <f aca="false">'4. Scored Leads'!Y217</f>
        <v>Warm</v>
      </c>
      <c r="K404" s="49" t="str">
        <f aca="false">IF(J404="Hot","≤ 5 min",IF(J404="Warm","≤ 24 hrs","≤ 72 hrs"))</f>
        <v>≤ 24 hrs</v>
      </c>
      <c r="L404" s="78" t="str">
        <f aca="false">IF(J404="Hot","Open w/ site-visit slot offer · highlight scarcity · close for visit date",IF(J404="Warm","Share floor plan + EMI calc · qualify timeline · book callback","Polite single attempt · log objection · move to retargeting"))</f>
        <v>Share floor plan + EMI calc · qualify timeline · book callback</v>
      </c>
    </row>
    <row r="405" customFormat="false" ht="15" hidden="false" customHeight="true" outlineLevel="0" collapsed="false">
      <c r="B405" s="52" t="n">
        <v>400</v>
      </c>
      <c r="C405" s="52" t="str">
        <f aca="false">'4. Scored Leads'!A221</f>
        <v>L0220</v>
      </c>
      <c r="D405" s="52" t="str">
        <f aca="false">'4. Scored Leads'!B221</f>
        <v>Sabbir Sheikh</v>
      </c>
      <c r="E405" s="52" t="str">
        <f aca="false">'4. Scored Leads'!C221</f>
        <v>01634864518</v>
      </c>
      <c r="F405" s="52" t="str">
        <f aca="false">'4. Scored Leads'!D221</f>
        <v>Mirpur DOHS</v>
      </c>
      <c r="G405" s="52" t="str">
        <f aca="false">'4. Scored Leads'!E221</f>
        <v>Aftab Garden Residence</v>
      </c>
      <c r="H405" s="54" t="n">
        <f aca="false">'4. Scored Leads'!G221</f>
        <v>20000000</v>
      </c>
      <c r="I405" s="58" t="n">
        <f aca="false">'4. Scored Leads'!X221</f>
        <v>59</v>
      </c>
      <c r="J405" s="52" t="str">
        <f aca="false">'4. Scored Leads'!Y221</f>
        <v>Warm</v>
      </c>
      <c r="K405" s="52" t="str">
        <f aca="false">IF(J405="Hot","≤ 5 min",IF(J405="Warm","≤ 24 hrs","≤ 72 hrs"))</f>
        <v>≤ 24 hrs</v>
      </c>
      <c r="L405" s="79" t="str">
        <f aca="false">IF(J405="Hot","Open w/ site-visit slot offer · highlight scarcity · close for visit date",IF(J405="Warm","Share floor plan + EMI calc · qualify timeline · book callback","Polite single attempt · log objection · move to retargeting"))</f>
        <v>Share floor plan + EMI calc · qualify timeline · book callback</v>
      </c>
    </row>
    <row r="406" customFormat="false" ht="15" hidden="false" customHeight="true" outlineLevel="0" collapsed="false">
      <c r="B406" s="49" t="n">
        <v>401</v>
      </c>
      <c r="C406" s="49" t="str">
        <f aca="false">'4. Scored Leads'!A256</f>
        <v>L0255</v>
      </c>
      <c r="D406" s="49" t="str">
        <f aca="false">'4. Scored Leads'!B256</f>
        <v>Sumon Akond</v>
      </c>
      <c r="E406" s="49" t="str">
        <f aca="false">'4. Scored Leads'!C256</f>
        <v>01862050150</v>
      </c>
      <c r="F406" s="49" t="str">
        <f aca="false">'4. Scored Leads'!D256</f>
        <v>Uttara</v>
      </c>
      <c r="G406" s="49" t="str">
        <f aca="false">'4. Scored Leads'!E256</f>
        <v>Aftab Garden Residence</v>
      </c>
      <c r="H406" s="51" t="n">
        <f aca="false">'4. Scored Leads'!G256</f>
        <v>6999999</v>
      </c>
      <c r="I406" s="56" t="n">
        <f aca="false">'4. Scored Leads'!X256</f>
        <v>59</v>
      </c>
      <c r="J406" s="49" t="str">
        <f aca="false">'4. Scored Leads'!Y256</f>
        <v>Warm</v>
      </c>
      <c r="K406" s="49" t="str">
        <f aca="false">IF(J406="Hot","≤ 5 min",IF(J406="Warm","≤ 24 hrs","≤ 72 hrs"))</f>
        <v>≤ 24 hrs</v>
      </c>
      <c r="L406" s="78" t="str">
        <f aca="false">IF(J406="Hot","Open w/ site-visit slot offer · highlight scarcity · close for visit date",IF(J406="Warm","Share floor plan + EMI calc · qualify timeline · book callback","Polite single attempt · log objection · move to retargeting"))</f>
        <v>Share floor plan + EMI calc · qualify timeline · book callback</v>
      </c>
    </row>
    <row r="407" customFormat="false" ht="15" hidden="false" customHeight="true" outlineLevel="0" collapsed="false">
      <c r="B407" s="52" t="n">
        <v>402</v>
      </c>
      <c r="C407" s="52" t="str">
        <f aca="false">'4. Scored Leads'!A291</f>
        <v>L0290</v>
      </c>
      <c r="D407" s="52" t="str">
        <f aca="false">'4. Scored Leads'!B291</f>
        <v>Sumaiya Akhtar</v>
      </c>
      <c r="E407" s="52" t="str">
        <f aca="false">'4. Scored Leads'!C291</f>
        <v>01689097283</v>
      </c>
      <c r="F407" s="52" t="str">
        <f aca="false">'4. Scored Leads'!D291</f>
        <v>Banasree</v>
      </c>
      <c r="G407" s="52" t="str">
        <f aca="false">'4. Scored Leads'!E291</f>
        <v>Skyline Heights – Bashundhara</v>
      </c>
      <c r="H407" s="54" t="n">
        <f aca="false">'4. Scored Leads'!G291</f>
        <v>20000000</v>
      </c>
      <c r="I407" s="58" t="n">
        <f aca="false">'4. Scored Leads'!X291</f>
        <v>59</v>
      </c>
      <c r="J407" s="52" t="str">
        <f aca="false">'4. Scored Leads'!Y291</f>
        <v>Warm</v>
      </c>
      <c r="K407" s="52" t="str">
        <f aca="false">IF(J407="Hot","≤ 5 min",IF(J407="Warm","≤ 24 hrs","≤ 72 hrs"))</f>
        <v>≤ 24 hrs</v>
      </c>
      <c r="L407" s="79" t="str">
        <f aca="false">IF(J407="Hot","Open w/ site-visit slot offer · highlight scarcity · close for visit date",IF(J407="Warm","Share floor plan + EMI calc · qualify timeline · book callback","Polite single attempt · log objection · move to retargeting"))</f>
        <v>Share floor plan + EMI calc · qualify timeline · book callback</v>
      </c>
    </row>
    <row r="408" customFormat="false" ht="15" hidden="false" customHeight="true" outlineLevel="0" collapsed="false">
      <c r="B408" s="49" t="n">
        <v>403</v>
      </c>
      <c r="C408" s="49" t="str">
        <f aca="false">'4. Scored Leads'!A295</f>
        <v>L0294</v>
      </c>
      <c r="D408" s="49" t="str">
        <f aca="false">'4. Scored Leads'!B295</f>
        <v>Sumaiya Akhtar</v>
      </c>
      <c r="E408" s="49" t="str">
        <f aca="false">'4. Scored Leads'!C295</f>
        <v>01839231260</v>
      </c>
      <c r="F408" s="49" t="str">
        <f aca="false">'4. Scored Leads'!D295</f>
        <v>Uttara</v>
      </c>
      <c r="G408" s="49" t="str">
        <f aca="false">'4. Scored Leads'!E295</f>
        <v>Skyline Heights – Bashundhara</v>
      </c>
      <c r="H408" s="51" t="n">
        <f aca="false">'4. Scored Leads'!G295</f>
        <v>6999999</v>
      </c>
      <c r="I408" s="56" t="n">
        <f aca="false">'4. Scored Leads'!X295</f>
        <v>59</v>
      </c>
      <c r="J408" s="49" t="str">
        <f aca="false">'4. Scored Leads'!Y295</f>
        <v>Warm</v>
      </c>
      <c r="K408" s="49" t="str">
        <f aca="false">IF(J408="Hot","≤ 5 min",IF(J408="Warm","≤ 24 hrs","≤ 72 hrs"))</f>
        <v>≤ 24 hrs</v>
      </c>
      <c r="L408" s="78" t="str">
        <f aca="false">IF(J408="Hot","Open w/ site-visit slot offer · highlight scarcity · close for visit date",IF(J408="Warm","Share floor plan + EMI calc · qualify timeline · book callback","Polite single attempt · log objection · move to retargeting"))</f>
        <v>Share floor plan + EMI calc · qualify timeline · book callback</v>
      </c>
    </row>
    <row r="409" customFormat="false" ht="15" hidden="false" customHeight="true" outlineLevel="0" collapsed="false">
      <c r="B409" s="52" t="n">
        <v>404</v>
      </c>
      <c r="C409" s="52" t="str">
        <f aca="false">'4. Scored Leads'!A409</f>
        <v>L0408</v>
      </c>
      <c r="D409" s="52" t="str">
        <f aca="false">'4. Scored Leads'!B409</f>
        <v>Polash Mondol</v>
      </c>
      <c r="E409" s="52" t="str">
        <f aca="false">'4. Scored Leads'!C409</f>
        <v>01852129328</v>
      </c>
      <c r="F409" s="52" t="str">
        <f aca="false">'4. Scored Leads'!D409</f>
        <v>Bashundhara R/A</v>
      </c>
      <c r="G409" s="52" t="str">
        <f aca="false">'4. Scored Leads'!E409</f>
        <v>Generic / Not Sure</v>
      </c>
      <c r="H409" s="54" t="n">
        <f aca="false">'4. Scored Leads'!G409</f>
        <v>13750000</v>
      </c>
      <c r="I409" s="58" t="n">
        <f aca="false">'4. Scored Leads'!X409</f>
        <v>59</v>
      </c>
      <c r="J409" s="52" t="str">
        <f aca="false">'4. Scored Leads'!Y409</f>
        <v>Warm</v>
      </c>
      <c r="K409" s="52" t="str">
        <f aca="false">IF(J409="Hot","≤ 5 min",IF(J409="Warm","≤ 24 hrs","≤ 72 hrs"))</f>
        <v>≤ 24 hrs</v>
      </c>
      <c r="L409" s="79" t="str">
        <f aca="false">IF(J409="Hot","Open w/ site-visit slot offer · highlight scarcity · close for visit date",IF(J409="Warm","Share floor plan + EMI calc · qualify timeline · book callback","Polite single attempt · log objection · move to retargeting"))</f>
        <v>Share floor plan + EMI calc · qualify timeline · book callback</v>
      </c>
    </row>
    <row r="410" customFormat="false" ht="15" hidden="false" customHeight="true" outlineLevel="0" collapsed="false">
      <c r="B410" s="49" t="n">
        <v>405</v>
      </c>
      <c r="C410" s="49" t="str">
        <f aca="false">'4. Scored Leads'!A441</f>
        <v>L0440</v>
      </c>
      <c r="D410" s="49" t="str">
        <f aca="false">'4. Scored Leads'!B441</f>
        <v>Faisal Mahmud</v>
      </c>
      <c r="E410" s="49" t="str">
        <f aca="false">'4. Scored Leads'!C441</f>
        <v>01442387367</v>
      </c>
      <c r="F410" s="49" t="str">
        <f aca="false">'4. Scored Leads'!D441</f>
        <v>Aftab Nagar</v>
      </c>
      <c r="G410" s="49" t="str">
        <f aca="false">'4. Scored Leads'!E441</f>
        <v>Mirpur DOHS Premier</v>
      </c>
      <c r="H410" s="51" t="n">
        <f aca="false">'4. Scored Leads'!G441</f>
        <v>4499999</v>
      </c>
      <c r="I410" s="56" t="n">
        <f aca="false">'4. Scored Leads'!X441</f>
        <v>59</v>
      </c>
      <c r="J410" s="49" t="str">
        <f aca="false">'4. Scored Leads'!Y441</f>
        <v>Warm</v>
      </c>
      <c r="K410" s="49" t="str">
        <f aca="false">IF(J410="Hot","≤ 5 min",IF(J410="Warm","≤ 24 hrs","≤ 72 hrs"))</f>
        <v>≤ 24 hrs</v>
      </c>
      <c r="L410" s="78" t="str">
        <f aca="false">IF(J410="Hot","Open w/ site-visit slot offer · highlight scarcity · close for visit date",IF(J410="Warm","Share floor plan + EMI calc · qualify timeline · book callback","Polite single attempt · log objection · move to retargeting"))</f>
        <v>Share floor plan + EMI calc · qualify timeline · book callback</v>
      </c>
    </row>
    <row r="411" customFormat="false" ht="15" hidden="false" customHeight="true" outlineLevel="0" collapsed="false">
      <c r="B411" s="52" t="n">
        <v>406</v>
      </c>
      <c r="C411" s="52" t="str">
        <f aca="false">'4. Scored Leads'!A452</f>
        <v>L0451</v>
      </c>
      <c r="D411" s="52" t="str">
        <f aca="false">'4. Scored Leads'!B452</f>
        <v>Arif Ahmed</v>
      </c>
      <c r="E411" s="52" t="str">
        <f aca="false">'4. Scored Leads'!C452</f>
        <v>01382558825</v>
      </c>
      <c r="F411" s="52" t="str">
        <f aca="false">'4. Scored Leads'!D452</f>
        <v>Banasree</v>
      </c>
      <c r="G411" s="52" t="str">
        <f aca="false">'4. Scored Leads'!E452</f>
        <v>Aftab Garden Residence</v>
      </c>
      <c r="H411" s="54" t="n">
        <f aca="false">'4. Scored Leads'!G452</f>
        <v>0</v>
      </c>
      <c r="I411" s="58" t="n">
        <f aca="false">'4. Scored Leads'!X452</f>
        <v>59</v>
      </c>
      <c r="J411" s="52" t="str">
        <f aca="false">'4. Scored Leads'!Y452</f>
        <v>Warm</v>
      </c>
      <c r="K411" s="52" t="str">
        <f aca="false">IF(J411="Hot","≤ 5 min",IF(J411="Warm","≤ 24 hrs","≤ 72 hrs"))</f>
        <v>≤ 24 hrs</v>
      </c>
      <c r="L411" s="79" t="str">
        <f aca="false">IF(J411="Hot","Open w/ site-visit slot offer · highlight scarcity · close for visit date",IF(J411="Warm","Share floor plan + EMI calc · qualify timeline · book callback","Polite single attempt · log objection · move to retargeting"))</f>
        <v>Share floor plan + EMI calc · qualify timeline · book callback</v>
      </c>
    </row>
    <row r="412" customFormat="false" ht="15" hidden="false" customHeight="true" outlineLevel="0" collapsed="false">
      <c r="B412" s="49" t="n">
        <v>407</v>
      </c>
      <c r="C412" s="49" t="str">
        <f aca="false">'4. Scored Leads'!A474</f>
        <v>L0473</v>
      </c>
      <c r="D412" s="49" t="str">
        <f aca="false">'4. Scored Leads'!B474</f>
        <v>Arif Hossain</v>
      </c>
      <c r="E412" s="49" t="str">
        <f aca="false">'4. Scored Leads'!C474</f>
        <v>01598126574</v>
      </c>
      <c r="F412" s="49" t="str">
        <f aca="false">'4. Scored Leads'!D474</f>
        <v>Bashundhara R/A</v>
      </c>
      <c r="G412" s="49" t="str">
        <f aca="false">'4. Scored Leads'!E474</f>
        <v>Uttara Greenview</v>
      </c>
      <c r="H412" s="51" t="n">
        <f aca="false">'4. Scored Leads'!G474</f>
        <v>6999999</v>
      </c>
      <c r="I412" s="56" t="n">
        <f aca="false">'4. Scored Leads'!X474</f>
        <v>59</v>
      </c>
      <c r="J412" s="49" t="str">
        <f aca="false">'4. Scored Leads'!Y474</f>
        <v>Warm</v>
      </c>
      <c r="K412" s="49" t="str">
        <f aca="false">IF(J412="Hot","≤ 5 min",IF(J412="Warm","≤ 24 hrs","≤ 72 hrs"))</f>
        <v>≤ 24 hrs</v>
      </c>
      <c r="L412" s="78" t="str">
        <f aca="false">IF(J412="Hot","Open w/ site-visit slot offer · highlight scarcity · close for visit date",IF(J412="Warm","Share floor plan + EMI calc · qualify timeline · book callback","Polite single attempt · log objection · move to retargeting"))</f>
        <v>Share floor plan + EMI calc · qualify timeline · book callback</v>
      </c>
    </row>
    <row r="413" customFormat="false" ht="15" hidden="false" customHeight="true" outlineLevel="0" collapsed="false">
      <c r="B413" s="52" t="n">
        <v>408</v>
      </c>
      <c r="C413" s="52" t="str">
        <f aca="false">'4. Scored Leads'!A477</f>
        <v>L0476</v>
      </c>
      <c r="D413" s="52" t="str">
        <f aca="false">'4. Scored Leads'!B477</f>
        <v>Sharmin Talukder</v>
      </c>
      <c r="E413" s="52" t="str">
        <f aca="false">'4. Scored Leads'!C477</f>
        <v>01305514377</v>
      </c>
      <c r="F413" s="52" t="str">
        <f aca="false">'4. Scored Leads'!D477</f>
        <v>Badda</v>
      </c>
      <c r="G413" s="52" t="str">
        <f aca="false">'4. Scored Leads'!E477</f>
        <v>Banasree Bay</v>
      </c>
      <c r="H413" s="54" t="n">
        <f aca="false">'4. Scored Leads'!G477</f>
        <v>20000000</v>
      </c>
      <c r="I413" s="58" t="n">
        <f aca="false">'4. Scored Leads'!X477</f>
        <v>59</v>
      </c>
      <c r="J413" s="52" t="str">
        <f aca="false">'4. Scored Leads'!Y477</f>
        <v>Warm</v>
      </c>
      <c r="K413" s="52" t="str">
        <f aca="false">IF(J413="Hot","≤ 5 min",IF(J413="Warm","≤ 24 hrs","≤ 72 hrs"))</f>
        <v>≤ 24 hrs</v>
      </c>
      <c r="L413" s="79" t="str">
        <f aca="false">IF(J413="Hot","Open w/ site-visit slot offer · highlight scarcity · close for visit date",IF(J413="Warm","Share floor plan + EMI calc · qualify timeline · book callback","Polite single attempt · log objection · move to retargeting"))</f>
        <v>Share floor plan + EMI calc · qualify timeline · book callback</v>
      </c>
    </row>
    <row r="414" customFormat="false" ht="15" hidden="false" customHeight="true" outlineLevel="0" collapsed="false">
      <c r="B414" s="49" t="n">
        <v>409</v>
      </c>
      <c r="C414" s="49" t="str">
        <f aca="false">'4. Scored Leads'!A493</f>
        <v>L0492</v>
      </c>
      <c r="D414" s="49" t="str">
        <f aca="false">'4. Scored Leads'!B493</f>
        <v>Hasib Mahmud</v>
      </c>
      <c r="E414" s="49" t="str">
        <f aca="false">'4. Scored Leads'!C493</f>
        <v>01936142442</v>
      </c>
      <c r="F414" s="49" t="str">
        <f aca="false">'4. Scored Leads'!D493</f>
        <v>Mirpur DOHS</v>
      </c>
      <c r="G414" s="49" t="str">
        <f aca="false">'4. Scored Leads'!E493</f>
        <v>Uttara Greenview</v>
      </c>
      <c r="H414" s="51" t="n">
        <f aca="false">'4. Scored Leads'!G493</f>
        <v>6999999</v>
      </c>
      <c r="I414" s="56" t="n">
        <f aca="false">'4. Scored Leads'!X493</f>
        <v>59</v>
      </c>
      <c r="J414" s="49" t="str">
        <f aca="false">'4. Scored Leads'!Y493</f>
        <v>Warm</v>
      </c>
      <c r="K414" s="49" t="str">
        <f aca="false">IF(J414="Hot","≤ 5 min",IF(J414="Warm","≤ 24 hrs","≤ 72 hrs"))</f>
        <v>≤ 24 hrs</v>
      </c>
      <c r="L414" s="78" t="str">
        <f aca="false">IF(J414="Hot","Open w/ site-visit slot offer · highlight scarcity · close for visit date",IF(J414="Warm","Share floor plan + EMI calc · qualify timeline · book callback","Polite single attempt · log objection · move to retargeting"))</f>
        <v>Share floor plan + EMI calc · qualify timeline · book callback</v>
      </c>
    </row>
    <row r="415" customFormat="false" ht="15" hidden="false" customHeight="true" outlineLevel="0" collapsed="false">
      <c r="B415" s="52" t="n">
        <v>410</v>
      </c>
      <c r="C415" s="52" t="str">
        <f aca="false">'4. Scored Leads'!A26</f>
        <v>L0025</v>
      </c>
      <c r="D415" s="52" t="str">
        <f aca="false">'4. Scored Leads'!B26</f>
        <v>Ishrat Akond</v>
      </c>
      <c r="E415" s="52" t="str">
        <f aca="false">'4. Scored Leads'!C26</f>
        <v>01649027874</v>
      </c>
      <c r="F415" s="52" t="str">
        <f aca="false">'4. Scored Leads'!D26</f>
        <v>Outside Dhaka</v>
      </c>
      <c r="G415" s="52" t="str">
        <f aca="false">'4. Scored Leads'!E26</f>
        <v>Mirpur DOHS Premier</v>
      </c>
      <c r="H415" s="54" t="n">
        <f aca="false">'4. Scored Leads'!G26</f>
        <v>8999999</v>
      </c>
      <c r="I415" s="58" t="n">
        <f aca="false">'4. Scored Leads'!X26</f>
        <v>58</v>
      </c>
      <c r="J415" s="52" t="str">
        <f aca="false">'4. Scored Leads'!Y26</f>
        <v>Warm</v>
      </c>
      <c r="K415" s="52" t="str">
        <f aca="false">IF(J415="Hot","≤ 5 min",IF(J415="Warm","≤ 24 hrs","≤ 72 hrs"))</f>
        <v>≤ 24 hrs</v>
      </c>
      <c r="L415" s="79" t="str">
        <f aca="false">IF(J415="Hot","Open w/ site-visit slot offer · highlight scarcity · close for visit date",IF(J415="Warm","Share floor plan + EMI calc · qualify timeline · book callback","Polite single attempt · log objection · move to retargeting"))</f>
        <v>Share floor plan + EMI calc · qualify timeline · book callback</v>
      </c>
    </row>
    <row r="416" customFormat="false" ht="15" hidden="false" customHeight="true" outlineLevel="0" collapsed="false">
      <c r="B416" s="49" t="n">
        <v>411</v>
      </c>
      <c r="C416" s="49" t="str">
        <f aca="false">'4. Scored Leads'!A42</f>
        <v>L0041</v>
      </c>
      <c r="D416" s="49" t="str">
        <f aca="false">'4. Scored Leads'!B42</f>
        <v>Nusrat Siddique</v>
      </c>
      <c r="E416" s="49" t="str">
        <f aca="false">'4. Scored Leads'!C42</f>
        <v>01736968164</v>
      </c>
      <c r="F416" s="49" t="str">
        <f aca="false">'4. Scored Leads'!D42</f>
        <v>Khilgaon</v>
      </c>
      <c r="G416" s="49" t="str">
        <f aca="false">'4. Scored Leads'!E42</f>
        <v>Skyline Heights – Bashundhara</v>
      </c>
      <c r="H416" s="51" t="n">
        <f aca="false">'4. Scored Leads'!G42</f>
        <v>4499999</v>
      </c>
      <c r="I416" s="56" t="n">
        <f aca="false">'4. Scored Leads'!X42</f>
        <v>58</v>
      </c>
      <c r="J416" s="49" t="str">
        <f aca="false">'4. Scored Leads'!Y42</f>
        <v>Warm</v>
      </c>
      <c r="K416" s="49" t="str">
        <f aca="false">IF(J416="Hot","≤ 5 min",IF(J416="Warm","≤ 24 hrs","≤ 72 hrs"))</f>
        <v>≤ 24 hrs</v>
      </c>
      <c r="L416" s="78" t="str">
        <f aca="false">IF(J416="Hot","Open w/ site-visit slot offer · highlight scarcity · close for visit date",IF(J416="Warm","Share floor plan + EMI calc · qualify timeline · book callback","Polite single attempt · log objection · move to retargeting"))</f>
        <v>Share floor plan + EMI calc · qualify timeline · book callback</v>
      </c>
    </row>
    <row r="417" customFormat="false" ht="15" hidden="false" customHeight="true" outlineLevel="0" collapsed="false">
      <c r="B417" s="52" t="n">
        <v>412</v>
      </c>
      <c r="C417" s="52" t="str">
        <f aca="false">'4. Scored Leads'!A47</f>
        <v>L0046</v>
      </c>
      <c r="D417" s="52" t="str">
        <f aca="false">'4. Scored Leads'!B47</f>
        <v>Mizan Reza</v>
      </c>
      <c r="E417" s="52" t="str">
        <f aca="false">'4. Scored Leads'!C47</f>
        <v>01346886239</v>
      </c>
      <c r="F417" s="52" t="str">
        <f aca="false">'4. Scored Leads'!D47</f>
        <v>Mohammadpur</v>
      </c>
      <c r="G417" s="52" t="str">
        <f aca="false">'4. Scored Leads'!E47</f>
        <v>Mirpur DOHS Premier</v>
      </c>
      <c r="H417" s="54" t="n">
        <f aca="false">'4. Scored Leads'!G47</f>
        <v>6999999</v>
      </c>
      <c r="I417" s="58" t="n">
        <f aca="false">'4. Scored Leads'!X47</f>
        <v>58</v>
      </c>
      <c r="J417" s="52" t="str">
        <f aca="false">'4. Scored Leads'!Y47</f>
        <v>Warm</v>
      </c>
      <c r="K417" s="52" t="str">
        <f aca="false">IF(J417="Hot","≤ 5 min",IF(J417="Warm","≤ 24 hrs","≤ 72 hrs"))</f>
        <v>≤ 24 hrs</v>
      </c>
      <c r="L417" s="79" t="str">
        <f aca="false">IF(J417="Hot","Open w/ site-visit slot offer · highlight scarcity · close for visit date",IF(J417="Warm","Share floor plan + EMI calc · qualify timeline · book callback","Polite single attempt · log objection · move to retargeting"))</f>
        <v>Share floor plan + EMI calc · qualify timeline · book callback</v>
      </c>
    </row>
    <row r="418" customFormat="false" ht="15" hidden="false" customHeight="true" outlineLevel="0" collapsed="false">
      <c r="B418" s="49" t="n">
        <v>413</v>
      </c>
      <c r="C418" s="49" t="str">
        <f aca="false">'4. Scored Leads'!A57</f>
        <v>L0056</v>
      </c>
      <c r="D418" s="49" t="str">
        <f aca="false">'4. Scored Leads'!B57</f>
        <v>Riaz Talukder</v>
      </c>
      <c r="E418" s="49" t="str">
        <f aca="false">'4. Scored Leads'!C57</f>
        <v>01810469632</v>
      </c>
      <c r="F418" s="49" t="str">
        <f aca="false">'4. Scored Leads'!D57</f>
        <v>Bashundhara R/A</v>
      </c>
      <c r="G418" s="49" t="str">
        <f aca="false">'4. Scored Leads'!E57</f>
        <v>Mirpur DOHS Premier</v>
      </c>
      <c r="H418" s="51" t="n">
        <f aca="false">'4. Scored Leads'!G57</f>
        <v>4499999</v>
      </c>
      <c r="I418" s="56" t="n">
        <f aca="false">'4. Scored Leads'!X57</f>
        <v>58</v>
      </c>
      <c r="J418" s="49" t="str">
        <f aca="false">'4. Scored Leads'!Y57</f>
        <v>Warm</v>
      </c>
      <c r="K418" s="49" t="str">
        <f aca="false">IF(J418="Hot","≤ 5 min",IF(J418="Warm","≤ 24 hrs","≤ 72 hrs"))</f>
        <v>≤ 24 hrs</v>
      </c>
      <c r="L418" s="78" t="str">
        <f aca="false">IF(J418="Hot","Open w/ site-visit slot offer · highlight scarcity · close for visit date",IF(J418="Warm","Share floor plan + EMI calc · qualify timeline · book callback","Polite single attempt · log objection · move to retargeting"))</f>
        <v>Share floor plan + EMI calc · qualify timeline · book callback</v>
      </c>
    </row>
    <row r="419" customFormat="false" ht="15" hidden="false" customHeight="true" outlineLevel="0" collapsed="false">
      <c r="B419" s="52" t="n">
        <v>414</v>
      </c>
      <c r="C419" s="52" t="str">
        <f aca="false">'4. Scored Leads'!A96</f>
        <v>L0095</v>
      </c>
      <c r="D419" s="52" t="str">
        <f aca="false">'4. Scored Leads'!B96</f>
        <v>Mahbuba Rahman</v>
      </c>
      <c r="E419" s="52" t="str">
        <f aca="false">'4. Scored Leads'!C96</f>
        <v>01665574313</v>
      </c>
      <c r="F419" s="52" t="str">
        <f aca="false">'4. Scored Leads'!D96</f>
        <v>Bashundhara R/A</v>
      </c>
      <c r="G419" s="52" t="str">
        <f aca="false">'4. Scored Leads'!E96</f>
        <v>Generic / Not Sure</v>
      </c>
      <c r="H419" s="54" t="n">
        <f aca="false">'4. Scored Leads'!G96</f>
        <v>6999999</v>
      </c>
      <c r="I419" s="58" t="n">
        <f aca="false">'4. Scored Leads'!X96</f>
        <v>58</v>
      </c>
      <c r="J419" s="52" t="str">
        <f aca="false">'4. Scored Leads'!Y96</f>
        <v>Warm</v>
      </c>
      <c r="K419" s="52" t="str">
        <f aca="false">IF(J419="Hot","≤ 5 min",IF(J419="Warm","≤ 24 hrs","≤ 72 hrs"))</f>
        <v>≤ 24 hrs</v>
      </c>
      <c r="L419" s="79" t="str">
        <f aca="false">IF(J419="Hot","Open w/ site-visit slot offer · highlight scarcity · close for visit date",IF(J419="Warm","Share floor plan + EMI calc · qualify timeline · book callback","Polite single attempt · log objection · move to retargeting"))</f>
        <v>Share floor plan + EMI calc · qualify timeline · book callback</v>
      </c>
    </row>
    <row r="420" customFormat="false" ht="15" hidden="false" customHeight="true" outlineLevel="0" collapsed="false">
      <c r="B420" s="49" t="n">
        <v>415</v>
      </c>
      <c r="C420" s="49" t="str">
        <f aca="false">'4. Scored Leads'!A126</f>
        <v>L0125</v>
      </c>
      <c r="D420" s="49" t="str">
        <f aca="false">'4. Scored Leads'!B126</f>
        <v>Riaz Mahmud</v>
      </c>
      <c r="E420" s="49" t="str">
        <f aca="false">'4. Scored Leads'!C126</f>
        <v>01366580043</v>
      </c>
      <c r="F420" s="49" t="str">
        <f aca="false">'4. Scored Leads'!D126</f>
        <v>Bashundhara R/A</v>
      </c>
      <c r="G420" s="49" t="str">
        <f aca="false">'4. Scored Leads'!E126</f>
        <v>Banasree Bay</v>
      </c>
      <c r="H420" s="51" t="n">
        <f aca="false">'4. Scored Leads'!G126</f>
        <v>4499999</v>
      </c>
      <c r="I420" s="56" t="n">
        <f aca="false">'4. Scored Leads'!X126</f>
        <v>58</v>
      </c>
      <c r="J420" s="49" t="str">
        <f aca="false">'4. Scored Leads'!Y126</f>
        <v>Warm</v>
      </c>
      <c r="K420" s="49" t="str">
        <f aca="false">IF(J420="Hot","≤ 5 min",IF(J420="Warm","≤ 24 hrs","≤ 72 hrs"))</f>
        <v>≤ 24 hrs</v>
      </c>
      <c r="L420" s="78" t="str">
        <f aca="false">IF(J420="Hot","Open w/ site-visit slot offer · highlight scarcity · close for visit date",IF(J420="Warm","Share floor plan + EMI calc · qualify timeline · book callback","Polite single attempt · log objection · move to retargeting"))</f>
        <v>Share floor plan + EMI calc · qualify timeline · book callback</v>
      </c>
    </row>
    <row r="421" customFormat="false" ht="15" hidden="false" customHeight="true" outlineLevel="0" collapsed="false">
      <c r="B421" s="52" t="n">
        <v>416</v>
      </c>
      <c r="C421" s="52" t="str">
        <f aca="false">'4. Scored Leads'!A174</f>
        <v>L0173</v>
      </c>
      <c r="D421" s="52" t="str">
        <f aca="false">'4. Scored Leads'!B174</f>
        <v>Riaz Mahmud</v>
      </c>
      <c r="E421" s="52" t="str">
        <f aca="false">'4. Scored Leads'!C174</f>
        <v>01878576084</v>
      </c>
      <c r="F421" s="52" t="str">
        <f aca="false">'4. Scored Leads'!D174</f>
        <v>Mohammadpur</v>
      </c>
      <c r="G421" s="52" t="str">
        <f aca="false">'4. Scored Leads'!E174</f>
        <v>Mirpur DOHS Premier</v>
      </c>
      <c r="H421" s="54" t="n">
        <f aca="false">'4. Scored Leads'!G174</f>
        <v>6999999</v>
      </c>
      <c r="I421" s="58" t="n">
        <f aca="false">'4. Scored Leads'!X174</f>
        <v>58</v>
      </c>
      <c r="J421" s="52" t="str">
        <f aca="false">'4. Scored Leads'!Y174</f>
        <v>Warm</v>
      </c>
      <c r="K421" s="52" t="str">
        <f aca="false">IF(J421="Hot","≤ 5 min",IF(J421="Warm","≤ 24 hrs","≤ 72 hrs"))</f>
        <v>≤ 24 hrs</v>
      </c>
      <c r="L421" s="79" t="str">
        <f aca="false">IF(J421="Hot","Open w/ site-visit slot offer · highlight scarcity · close for visit date",IF(J421="Warm","Share floor plan + EMI calc · qualify timeline · book callback","Polite single attempt · log objection · move to retargeting"))</f>
        <v>Share floor plan + EMI calc · qualify timeline · book callback</v>
      </c>
    </row>
    <row r="422" customFormat="false" ht="15" hidden="false" customHeight="true" outlineLevel="0" collapsed="false">
      <c r="B422" s="49" t="n">
        <v>417</v>
      </c>
      <c r="C422" s="49" t="str">
        <f aca="false">'4. Scored Leads'!A175</f>
        <v>L0174</v>
      </c>
      <c r="D422" s="49" t="str">
        <f aca="false">'4. Scored Leads'!B175</f>
        <v>Rakib Hasan</v>
      </c>
      <c r="E422" s="49" t="str">
        <f aca="false">'4. Scored Leads'!C175</f>
        <v>01746173574</v>
      </c>
      <c r="F422" s="49" t="str">
        <f aca="false">'4. Scored Leads'!D175</f>
        <v>Uttara</v>
      </c>
      <c r="G422" s="49" t="str">
        <f aca="false">'4. Scored Leads'!E175</f>
        <v>Generic / Not Sure</v>
      </c>
      <c r="H422" s="51" t="n">
        <f aca="false">'4. Scored Leads'!G175</f>
        <v>6999999</v>
      </c>
      <c r="I422" s="56" t="n">
        <f aca="false">'4. Scored Leads'!X175</f>
        <v>58</v>
      </c>
      <c r="J422" s="49" t="str">
        <f aca="false">'4. Scored Leads'!Y175</f>
        <v>Warm</v>
      </c>
      <c r="K422" s="49" t="str">
        <f aca="false">IF(J422="Hot","≤ 5 min",IF(J422="Warm","≤ 24 hrs","≤ 72 hrs"))</f>
        <v>≤ 24 hrs</v>
      </c>
      <c r="L422" s="78" t="str">
        <f aca="false">IF(J422="Hot","Open w/ site-visit slot offer · highlight scarcity · close for visit date",IF(J422="Warm","Share floor plan + EMI calc · qualify timeline · book callback","Polite single attempt · log objection · move to retargeting"))</f>
        <v>Share floor plan + EMI calc · qualify timeline · book callback</v>
      </c>
    </row>
    <row r="423" customFormat="false" ht="15" hidden="false" customHeight="true" outlineLevel="0" collapsed="false">
      <c r="B423" s="52" t="n">
        <v>418</v>
      </c>
      <c r="C423" s="52" t="str">
        <f aca="false">'4. Scored Leads'!A193</f>
        <v>L0192</v>
      </c>
      <c r="D423" s="52" t="str">
        <f aca="false">'4. Scored Leads'!B193</f>
        <v>Fahim Akond</v>
      </c>
      <c r="E423" s="52" t="str">
        <f aca="false">'4. Scored Leads'!C193</f>
        <v>01620710021</v>
      </c>
      <c r="F423" s="52" t="str">
        <f aca="false">'4. Scored Leads'!D193</f>
        <v>Uttara</v>
      </c>
      <c r="G423" s="52" t="str">
        <f aca="false">'4. Scored Leads'!E193</f>
        <v>Generic / Not Sure</v>
      </c>
      <c r="H423" s="54" t="n">
        <f aca="false">'4. Scored Leads'!G193</f>
        <v>6999999</v>
      </c>
      <c r="I423" s="58" t="n">
        <f aca="false">'4. Scored Leads'!X193</f>
        <v>58</v>
      </c>
      <c r="J423" s="52" t="str">
        <f aca="false">'4. Scored Leads'!Y193</f>
        <v>Warm</v>
      </c>
      <c r="K423" s="52" t="str">
        <f aca="false">IF(J423="Hot","≤ 5 min",IF(J423="Warm","≤ 24 hrs","≤ 72 hrs"))</f>
        <v>≤ 24 hrs</v>
      </c>
      <c r="L423" s="79" t="str">
        <f aca="false">IF(J423="Hot","Open w/ site-visit slot offer · highlight scarcity · close for visit date",IF(J423="Warm","Share floor plan + EMI calc · qualify timeline · book callback","Polite single attempt · log objection · move to retargeting"))</f>
        <v>Share floor plan + EMI calc · qualify timeline · book callback</v>
      </c>
    </row>
    <row r="424" customFormat="false" ht="15" hidden="false" customHeight="true" outlineLevel="0" collapsed="false">
      <c r="B424" s="49" t="n">
        <v>419</v>
      </c>
      <c r="C424" s="49" t="str">
        <f aca="false">'4. Scored Leads'!A211</f>
        <v>L0210</v>
      </c>
      <c r="D424" s="49" t="str">
        <f aca="false">'4. Scored Leads'!B211</f>
        <v>Rifa Mollah</v>
      </c>
      <c r="E424" s="49" t="str">
        <f aca="false">'4. Scored Leads'!C211</f>
        <v>01971647947</v>
      </c>
      <c r="F424" s="49" t="str">
        <f aca="false">'4. Scored Leads'!D211</f>
        <v>Dhanmondi</v>
      </c>
      <c r="G424" s="49" t="str">
        <f aca="false">'4. Scored Leads'!E211</f>
        <v>Uttara Greenview</v>
      </c>
      <c r="H424" s="51" t="n">
        <f aca="false">'4. Scored Leads'!G211</f>
        <v>6999999</v>
      </c>
      <c r="I424" s="56" t="n">
        <f aca="false">'4. Scored Leads'!X211</f>
        <v>58</v>
      </c>
      <c r="J424" s="49" t="str">
        <f aca="false">'4. Scored Leads'!Y211</f>
        <v>Warm</v>
      </c>
      <c r="K424" s="49" t="str">
        <f aca="false">IF(J424="Hot","≤ 5 min",IF(J424="Warm","≤ 24 hrs","≤ 72 hrs"))</f>
        <v>≤ 24 hrs</v>
      </c>
      <c r="L424" s="78" t="str">
        <f aca="false">IF(J424="Hot","Open w/ site-visit slot offer · highlight scarcity · close for visit date",IF(J424="Warm","Share floor plan + EMI calc · qualify timeline · book callback","Polite single attempt · log objection · move to retargeting"))</f>
        <v>Share floor plan + EMI calc · qualify timeline · book callback</v>
      </c>
    </row>
    <row r="425" customFormat="false" ht="15" hidden="false" customHeight="true" outlineLevel="0" collapsed="false">
      <c r="B425" s="52" t="n">
        <v>420</v>
      </c>
      <c r="C425" s="52" t="str">
        <f aca="false">'4. Scored Leads'!A222</f>
        <v>L0221</v>
      </c>
      <c r="D425" s="52" t="str">
        <f aca="false">'4. Scored Leads'!B222</f>
        <v>Asif Mahmud</v>
      </c>
      <c r="E425" s="52" t="str">
        <f aca="false">'4. Scored Leads'!C222</f>
        <v>01561248156</v>
      </c>
      <c r="F425" s="52" t="str">
        <f aca="false">'4. Scored Leads'!D222</f>
        <v>Aftab Nagar</v>
      </c>
      <c r="G425" s="52" t="str">
        <f aca="false">'4. Scored Leads'!E222</f>
        <v>Banasree Bay</v>
      </c>
      <c r="H425" s="54" t="n">
        <f aca="false">'4. Scored Leads'!G222</f>
        <v>20000000</v>
      </c>
      <c r="I425" s="58" t="n">
        <f aca="false">'4. Scored Leads'!X222</f>
        <v>58</v>
      </c>
      <c r="J425" s="52" t="str">
        <f aca="false">'4. Scored Leads'!Y222</f>
        <v>Warm</v>
      </c>
      <c r="K425" s="52" t="str">
        <f aca="false">IF(J425="Hot","≤ 5 min",IF(J425="Warm","≤ 24 hrs","≤ 72 hrs"))</f>
        <v>≤ 24 hrs</v>
      </c>
      <c r="L425" s="79" t="str">
        <f aca="false">IF(J425="Hot","Open w/ site-visit slot offer · highlight scarcity · close for visit date",IF(J425="Warm","Share floor plan + EMI calc · qualify timeline · book callback","Polite single attempt · log objection · move to retargeting"))</f>
        <v>Share floor plan + EMI calc · qualify timeline · book callback</v>
      </c>
    </row>
    <row r="426" customFormat="false" ht="15" hidden="false" customHeight="true" outlineLevel="0" collapsed="false">
      <c r="B426" s="49" t="n">
        <v>421</v>
      </c>
      <c r="C426" s="49" t="str">
        <f aca="false">'4. Scored Leads'!A225</f>
        <v>L0224</v>
      </c>
      <c r="D426" s="49" t="str">
        <f aca="false">'4. Scored Leads'!B225</f>
        <v>Polash Hasan</v>
      </c>
      <c r="E426" s="49" t="str">
        <f aca="false">'4. Scored Leads'!C225</f>
        <v>01336694118</v>
      </c>
      <c r="F426" s="49" t="str">
        <f aca="false">'4. Scored Leads'!D225</f>
        <v>Uttara</v>
      </c>
      <c r="G426" s="49" t="str">
        <f aca="false">'4. Scored Leads'!E225</f>
        <v>Aftab Garden Residence</v>
      </c>
      <c r="H426" s="51" t="n">
        <f aca="false">'4. Scored Leads'!G225</f>
        <v>0</v>
      </c>
      <c r="I426" s="56" t="n">
        <f aca="false">'4. Scored Leads'!X225</f>
        <v>58</v>
      </c>
      <c r="J426" s="49" t="str">
        <f aca="false">'4. Scored Leads'!Y225</f>
        <v>Warm</v>
      </c>
      <c r="K426" s="49" t="str">
        <f aca="false">IF(J426="Hot","≤ 5 min",IF(J426="Warm","≤ 24 hrs","≤ 72 hrs"))</f>
        <v>≤ 24 hrs</v>
      </c>
      <c r="L426" s="78" t="str">
        <f aca="false">IF(J426="Hot","Open w/ site-visit slot offer · highlight scarcity · close for visit date",IF(J426="Warm","Share floor plan + EMI calc · qualify timeline · book callback","Polite single attempt · log objection · move to retargeting"))</f>
        <v>Share floor plan + EMI calc · qualify timeline · book callback</v>
      </c>
    </row>
    <row r="427" customFormat="false" ht="15" hidden="false" customHeight="true" outlineLevel="0" collapsed="false">
      <c r="B427" s="52" t="n">
        <v>422</v>
      </c>
      <c r="C427" s="52" t="str">
        <f aca="false">'4. Scored Leads'!A241</f>
        <v>L0240</v>
      </c>
      <c r="D427" s="52" t="str">
        <f aca="false">'4. Scored Leads'!B241</f>
        <v>Towhid Mondol</v>
      </c>
      <c r="E427" s="52" t="str">
        <f aca="false">'4. Scored Leads'!C241</f>
        <v>01693544926</v>
      </c>
      <c r="F427" s="52" t="str">
        <f aca="false">'4. Scored Leads'!D241</f>
        <v>Bashundhara R/A</v>
      </c>
      <c r="G427" s="52" t="str">
        <f aca="false">'4. Scored Leads'!E241</f>
        <v>Mirpur DOHS Premier</v>
      </c>
      <c r="H427" s="54" t="n">
        <f aca="false">'4. Scored Leads'!G241</f>
        <v>4499999</v>
      </c>
      <c r="I427" s="58" t="n">
        <f aca="false">'4. Scored Leads'!X241</f>
        <v>58</v>
      </c>
      <c r="J427" s="52" t="str">
        <f aca="false">'4. Scored Leads'!Y241</f>
        <v>Warm</v>
      </c>
      <c r="K427" s="52" t="str">
        <f aca="false">IF(J427="Hot","≤ 5 min",IF(J427="Warm","≤ 24 hrs","≤ 72 hrs"))</f>
        <v>≤ 24 hrs</v>
      </c>
      <c r="L427" s="79" t="str">
        <f aca="false">IF(J427="Hot","Open w/ site-visit slot offer · highlight scarcity · close for visit date",IF(J427="Warm","Share floor plan + EMI calc · qualify timeline · book callback","Polite single attempt · log objection · move to retargeting"))</f>
        <v>Share floor plan + EMI calc · qualify timeline · book callback</v>
      </c>
    </row>
    <row r="428" customFormat="false" ht="15" hidden="false" customHeight="true" outlineLevel="0" collapsed="false">
      <c r="B428" s="49" t="n">
        <v>423</v>
      </c>
      <c r="C428" s="49" t="str">
        <f aca="false">'4. Scored Leads'!A258</f>
        <v>L0257</v>
      </c>
      <c r="D428" s="49" t="str">
        <f aca="false">'4. Scored Leads'!B258</f>
        <v>Nusrat Khan</v>
      </c>
      <c r="E428" s="49" t="str">
        <f aca="false">'4. Scored Leads'!C258</f>
        <v>01889731791</v>
      </c>
      <c r="F428" s="49" t="str">
        <f aca="false">'4. Scored Leads'!D258</f>
        <v>Bashundhara R/A</v>
      </c>
      <c r="G428" s="49" t="str">
        <f aca="false">'4. Scored Leads'!E258</f>
        <v>Banasree Bay</v>
      </c>
      <c r="H428" s="51" t="n">
        <f aca="false">'4. Scored Leads'!G258</f>
        <v>20000000</v>
      </c>
      <c r="I428" s="56" t="n">
        <f aca="false">'4. Scored Leads'!X258</f>
        <v>58</v>
      </c>
      <c r="J428" s="49" t="str">
        <f aca="false">'4. Scored Leads'!Y258</f>
        <v>Warm</v>
      </c>
      <c r="K428" s="49" t="str">
        <f aca="false">IF(J428="Hot","≤ 5 min",IF(J428="Warm","≤ 24 hrs","≤ 72 hrs"))</f>
        <v>≤ 24 hrs</v>
      </c>
      <c r="L428" s="78" t="str">
        <f aca="false">IF(J428="Hot","Open w/ site-visit slot offer · highlight scarcity · close for visit date",IF(J428="Warm","Share floor plan + EMI calc · qualify timeline · book callback","Polite single attempt · log objection · move to retargeting"))</f>
        <v>Share floor plan + EMI calc · qualify timeline · book callback</v>
      </c>
    </row>
    <row r="429" customFormat="false" ht="15" hidden="false" customHeight="true" outlineLevel="0" collapsed="false">
      <c r="B429" s="52" t="n">
        <v>424</v>
      </c>
      <c r="C429" s="52" t="str">
        <f aca="false">'4. Scored Leads'!A269</f>
        <v>L0268</v>
      </c>
      <c r="D429" s="52" t="str">
        <f aca="false">'4. Scored Leads'!B269</f>
        <v>Rakib Siddique</v>
      </c>
      <c r="E429" s="52" t="str">
        <f aca="false">'4. Scored Leads'!C269</f>
        <v>01795625257</v>
      </c>
      <c r="F429" s="52" t="str">
        <f aca="false">'4. Scored Leads'!D269</f>
        <v>Banasree</v>
      </c>
      <c r="G429" s="52" t="str">
        <f aca="false">'4. Scored Leads'!E269</f>
        <v>Aftab Garden Residence</v>
      </c>
      <c r="H429" s="54" t="n">
        <f aca="false">'4. Scored Leads'!G269</f>
        <v>4499999</v>
      </c>
      <c r="I429" s="58" t="n">
        <f aca="false">'4. Scored Leads'!X269</f>
        <v>58</v>
      </c>
      <c r="J429" s="52" t="str">
        <f aca="false">'4. Scored Leads'!Y269</f>
        <v>Warm</v>
      </c>
      <c r="K429" s="52" t="str">
        <f aca="false">IF(J429="Hot","≤ 5 min",IF(J429="Warm","≤ 24 hrs","≤ 72 hrs"))</f>
        <v>≤ 24 hrs</v>
      </c>
      <c r="L429" s="79" t="str">
        <f aca="false">IF(J429="Hot","Open w/ site-visit slot offer · highlight scarcity · close for visit date",IF(J429="Warm","Share floor plan + EMI calc · qualify timeline · book callback","Polite single attempt · log objection · move to retargeting"))</f>
        <v>Share floor plan + EMI calc · qualify timeline · book callback</v>
      </c>
    </row>
    <row r="430" customFormat="false" ht="15" hidden="false" customHeight="true" outlineLevel="0" collapsed="false">
      <c r="B430" s="49" t="n">
        <v>425</v>
      </c>
      <c r="C430" s="49" t="str">
        <f aca="false">'4. Scored Leads'!A318</f>
        <v>L0317</v>
      </c>
      <c r="D430" s="49" t="str">
        <f aca="false">'4. Scored Leads'!B318</f>
        <v>Sajid Pramanik</v>
      </c>
      <c r="E430" s="49" t="str">
        <f aca="false">'4. Scored Leads'!C318</f>
        <v>01300025895</v>
      </c>
      <c r="F430" s="49" t="str">
        <f aca="false">'4. Scored Leads'!D318</f>
        <v>Outside Dhaka</v>
      </c>
      <c r="G430" s="49" t="str">
        <f aca="false">'4. Scored Leads'!E318</f>
        <v>Banasree Bay</v>
      </c>
      <c r="H430" s="51" t="n">
        <f aca="false">'4. Scored Leads'!G318</f>
        <v>8999999</v>
      </c>
      <c r="I430" s="56" t="n">
        <f aca="false">'4. Scored Leads'!X318</f>
        <v>58</v>
      </c>
      <c r="J430" s="49" t="str">
        <f aca="false">'4. Scored Leads'!Y318</f>
        <v>Warm</v>
      </c>
      <c r="K430" s="49" t="str">
        <f aca="false">IF(J430="Hot","≤ 5 min",IF(J430="Warm","≤ 24 hrs","≤ 72 hrs"))</f>
        <v>≤ 24 hrs</v>
      </c>
      <c r="L430" s="78" t="str">
        <f aca="false">IF(J430="Hot","Open w/ site-visit slot offer · highlight scarcity · close for visit date",IF(J430="Warm","Share floor plan + EMI calc · qualify timeline · book callback","Polite single attempt · log objection · move to retargeting"))</f>
        <v>Share floor plan + EMI calc · qualify timeline · book callback</v>
      </c>
    </row>
    <row r="431" customFormat="false" ht="15" hidden="false" customHeight="true" outlineLevel="0" collapsed="false">
      <c r="B431" s="52" t="n">
        <v>426</v>
      </c>
      <c r="C431" s="52" t="str">
        <f aca="false">'4. Scored Leads'!A331</f>
        <v>L0330</v>
      </c>
      <c r="D431" s="52" t="str">
        <f aca="false">'4. Scored Leads'!B331</f>
        <v>Saiful Reza</v>
      </c>
      <c r="E431" s="52" t="str">
        <f aca="false">'4. Scored Leads'!C331</f>
        <v>01979073710</v>
      </c>
      <c r="F431" s="52" t="str">
        <f aca="false">'4. Scored Leads'!D331</f>
        <v>Uttara</v>
      </c>
      <c r="G431" s="52" t="str">
        <f aca="false">'4. Scored Leads'!E331</f>
        <v>Generic / Not Sure</v>
      </c>
      <c r="H431" s="54" t="n">
        <f aca="false">'4. Scored Leads'!G331</f>
        <v>6999999</v>
      </c>
      <c r="I431" s="58" t="n">
        <f aca="false">'4. Scored Leads'!X331</f>
        <v>58</v>
      </c>
      <c r="J431" s="52" t="str">
        <f aca="false">'4. Scored Leads'!Y331</f>
        <v>Warm</v>
      </c>
      <c r="K431" s="52" t="str">
        <f aca="false">IF(J431="Hot","≤ 5 min",IF(J431="Warm","≤ 24 hrs","≤ 72 hrs"))</f>
        <v>≤ 24 hrs</v>
      </c>
      <c r="L431" s="79" t="str">
        <f aca="false">IF(J431="Hot","Open w/ site-visit slot offer · highlight scarcity · close for visit date",IF(J431="Warm","Share floor plan + EMI calc · qualify timeline · book callback","Polite single attempt · log objection · move to retargeting"))</f>
        <v>Share floor plan + EMI calc · qualify timeline · book callback</v>
      </c>
    </row>
    <row r="432" customFormat="false" ht="15" hidden="false" customHeight="true" outlineLevel="0" collapsed="false">
      <c r="B432" s="49" t="n">
        <v>427</v>
      </c>
      <c r="C432" s="49" t="str">
        <f aca="false">'4. Scored Leads'!A360</f>
        <v>L0359</v>
      </c>
      <c r="D432" s="49" t="str">
        <f aca="false">'4. Scored Leads'!B360</f>
        <v>Faisal Hasan</v>
      </c>
      <c r="E432" s="49" t="str">
        <f aca="false">'4. Scored Leads'!C360</f>
        <v>01934776958</v>
      </c>
      <c r="F432" s="49" t="str">
        <f aca="false">'4. Scored Leads'!D360</f>
        <v>Banasree</v>
      </c>
      <c r="G432" s="49" t="str">
        <f aca="false">'4. Scored Leads'!E360</f>
        <v>Uttara Greenview</v>
      </c>
      <c r="H432" s="51" t="n">
        <f aca="false">'4. Scored Leads'!G360</f>
        <v>4499999</v>
      </c>
      <c r="I432" s="56" t="n">
        <f aca="false">'4. Scored Leads'!X360</f>
        <v>58</v>
      </c>
      <c r="J432" s="49" t="str">
        <f aca="false">'4. Scored Leads'!Y360</f>
        <v>Warm</v>
      </c>
      <c r="K432" s="49" t="str">
        <f aca="false">IF(J432="Hot","≤ 5 min",IF(J432="Warm","≤ 24 hrs","≤ 72 hrs"))</f>
        <v>≤ 24 hrs</v>
      </c>
      <c r="L432" s="78" t="str">
        <f aca="false">IF(J432="Hot","Open w/ site-visit slot offer · highlight scarcity · close for visit date",IF(J432="Warm","Share floor plan + EMI calc · qualify timeline · book callback","Polite single attempt · log objection · move to retargeting"))</f>
        <v>Share floor plan + EMI calc · qualify timeline · book callback</v>
      </c>
    </row>
    <row r="433" customFormat="false" ht="15" hidden="false" customHeight="true" outlineLevel="0" collapsed="false">
      <c r="B433" s="52" t="n">
        <v>428</v>
      </c>
      <c r="C433" s="52" t="str">
        <f aca="false">'4. Scored Leads'!A417</f>
        <v>L0416</v>
      </c>
      <c r="D433" s="52" t="str">
        <f aca="false">'4. Scored Leads'!B417</f>
        <v>Riaz Karim</v>
      </c>
      <c r="E433" s="52" t="str">
        <f aca="false">'4. Scored Leads'!C417</f>
        <v>01953585125</v>
      </c>
      <c r="F433" s="52" t="str">
        <f aca="false">'4. Scored Leads'!D417</f>
        <v>Outside Dhaka</v>
      </c>
      <c r="G433" s="52" t="str">
        <f aca="false">'4. Scored Leads'!E417</f>
        <v>Mirpur DOHS Premier</v>
      </c>
      <c r="H433" s="54" t="n">
        <f aca="false">'4. Scored Leads'!G417</f>
        <v>13750000</v>
      </c>
      <c r="I433" s="58" t="n">
        <f aca="false">'4. Scored Leads'!X417</f>
        <v>58</v>
      </c>
      <c r="J433" s="52" t="str">
        <f aca="false">'4. Scored Leads'!Y417</f>
        <v>Warm</v>
      </c>
      <c r="K433" s="52" t="str">
        <f aca="false">IF(J433="Hot","≤ 5 min",IF(J433="Warm","≤ 24 hrs","≤ 72 hrs"))</f>
        <v>≤ 24 hrs</v>
      </c>
      <c r="L433" s="79" t="str">
        <f aca="false">IF(J433="Hot","Open w/ site-visit slot offer · highlight scarcity · close for visit date",IF(J433="Warm","Share floor plan + EMI calc · qualify timeline · book callback","Polite single attempt · log objection · move to retargeting"))</f>
        <v>Share floor plan + EMI calc · qualify timeline · book callback</v>
      </c>
    </row>
    <row r="434" customFormat="false" ht="15" hidden="false" customHeight="true" outlineLevel="0" collapsed="false">
      <c r="B434" s="49" t="n">
        <v>429</v>
      </c>
      <c r="C434" s="49" t="str">
        <f aca="false">'4. Scored Leads'!A454</f>
        <v>L0453</v>
      </c>
      <c r="D434" s="49" t="str">
        <f aca="false">'4. Scored Leads'!B454</f>
        <v>Towhid Khan</v>
      </c>
      <c r="E434" s="49" t="str">
        <f aca="false">'4. Scored Leads'!C454</f>
        <v>01456137230</v>
      </c>
      <c r="F434" s="49" t="str">
        <f aca="false">'4. Scored Leads'!D454</f>
        <v>Outside Dhaka</v>
      </c>
      <c r="G434" s="49" t="str">
        <f aca="false">'4. Scored Leads'!E454</f>
        <v>Uttara Greenview</v>
      </c>
      <c r="H434" s="51" t="n">
        <f aca="false">'4. Scored Leads'!G454</f>
        <v>8999999</v>
      </c>
      <c r="I434" s="56" t="n">
        <f aca="false">'4. Scored Leads'!X454</f>
        <v>58</v>
      </c>
      <c r="J434" s="49" t="str">
        <f aca="false">'4. Scored Leads'!Y454</f>
        <v>Warm</v>
      </c>
      <c r="K434" s="49" t="str">
        <f aca="false">IF(J434="Hot","≤ 5 min",IF(J434="Warm","≤ 24 hrs","≤ 72 hrs"))</f>
        <v>≤ 24 hrs</v>
      </c>
      <c r="L434" s="78" t="str">
        <f aca="false">IF(J434="Hot","Open w/ site-visit slot offer · highlight scarcity · close for visit date",IF(J434="Warm","Share floor plan + EMI calc · qualify timeline · book callback","Polite single attempt · log objection · move to retargeting"))</f>
        <v>Share floor plan + EMI calc · qualify timeline · book callback</v>
      </c>
    </row>
    <row r="435" customFormat="false" ht="15" hidden="false" customHeight="true" outlineLevel="0" collapsed="false">
      <c r="B435" s="52" t="n">
        <v>430</v>
      </c>
      <c r="C435" s="52" t="str">
        <f aca="false">'4. Scored Leads'!A25</f>
        <v>L0024</v>
      </c>
      <c r="D435" s="52" t="str">
        <f aca="false">'4. Scored Leads'!B25</f>
        <v>Jubayer Khan</v>
      </c>
      <c r="E435" s="52" t="str">
        <f aca="false">'4. Scored Leads'!C25</f>
        <v>01693618324</v>
      </c>
      <c r="F435" s="52" t="str">
        <f aca="false">'4. Scored Leads'!D25</f>
        <v>Outside Dhaka</v>
      </c>
      <c r="G435" s="52" t="str">
        <f aca="false">'4. Scored Leads'!E25</f>
        <v>Aftab Garden Residence</v>
      </c>
      <c r="H435" s="54" t="n">
        <f aca="false">'4. Scored Leads'!G25</f>
        <v>6999999</v>
      </c>
      <c r="I435" s="58" t="n">
        <f aca="false">'4. Scored Leads'!X25</f>
        <v>57</v>
      </c>
      <c r="J435" s="52" t="str">
        <f aca="false">'4. Scored Leads'!Y25</f>
        <v>Warm</v>
      </c>
      <c r="K435" s="52" t="str">
        <f aca="false">IF(J435="Hot","≤ 5 min",IF(J435="Warm","≤ 24 hrs","≤ 72 hrs"))</f>
        <v>≤ 24 hrs</v>
      </c>
      <c r="L435" s="79" t="str">
        <f aca="false">IF(J435="Hot","Open w/ site-visit slot offer · highlight scarcity · close for visit date",IF(J435="Warm","Share floor plan + EMI calc · qualify timeline · book callback","Polite single attempt · log objection · move to retargeting"))</f>
        <v>Share floor plan + EMI calc · qualify timeline · book callback</v>
      </c>
    </row>
    <row r="436" customFormat="false" ht="15" hidden="false" customHeight="true" outlineLevel="0" collapsed="false">
      <c r="B436" s="49" t="n">
        <v>431</v>
      </c>
      <c r="C436" s="49" t="str">
        <f aca="false">'4. Scored Leads'!A27</f>
        <v>L0026</v>
      </c>
      <c r="D436" s="49" t="str">
        <f aca="false">'4. Scored Leads'!B27</f>
        <v>Nusrat Pramanik</v>
      </c>
      <c r="E436" s="49" t="str">
        <f aca="false">'4. Scored Leads'!C27</f>
        <v>01687603859</v>
      </c>
      <c r="F436" s="49" t="str">
        <f aca="false">'4. Scored Leads'!D27</f>
        <v>Aftab Nagar</v>
      </c>
      <c r="G436" s="49" t="str">
        <f aca="false">'4. Scored Leads'!E27</f>
        <v>Uttara Greenview</v>
      </c>
      <c r="H436" s="51" t="n">
        <f aca="false">'4. Scored Leads'!G27</f>
        <v>6999999</v>
      </c>
      <c r="I436" s="56" t="n">
        <f aca="false">'4. Scored Leads'!X27</f>
        <v>57</v>
      </c>
      <c r="J436" s="49" t="str">
        <f aca="false">'4. Scored Leads'!Y27</f>
        <v>Warm</v>
      </c>
      <c r="K436" s="49" t="str">
        <f aca="false">IF(J436="Hot","≤ 5 min",IF(J436="Warm","≤ 24 hrs","≤ 72 hrs"))</f>
        <v>≤ 24 hrs</v>
      </c>
      <c r="L436" s="78" t="str">
        <f aca="false">IF(J436="Hot","Open w/ site-visit slot offer · highlight scarcity · close for visit date",IF(J436="Warm","Share floor plan + EMI calc · qualify timeline · book callback","Polite single attempt · log objection · move to retargeting"))</f>
        <v>Share floor plan + EMI calc · qualify timeline · book callback</v>
      </c>
    </row>
    <row r="437" customFormat="false" ht="15" hidden="false" customHeight="true" outlineLevel="0" collapsed="false">
      <c r="B437" s="52" t="n">
        <v>432</v>
      </c>
      <c r="C437" s="52" t="str">
        <f aca="false">'4. Scored Leads'!A165</f>
        <v>L0164</v>
      </c>
      <c r="D437" s="52" t="str">
        <f aca="false">'4. Scored Leads'!B165</f>
        <v>Nayeem Sarkar</v>
      </c>
      <c r="E437" s="52" t="str">
        <f aca="false">'4. Scored Leads'!C165</f>
        <v>01636392649</v>
      </c>
      <c r="F437" s="52" t="str">
        <f aca="false">'4. Scored Leads'!D165</f>
        <v>Aftab Nagar</v>
      </c>
      <c r="G437" s="52" t="str">
        <f aca="false">'4. Scored Leads'!E165</f>
        <v>Mirpur DOHS Premier</v>
      </c>
      <c r="H437" s="54" t="n">
        <f aca="false">'4. Scored Leads'!G165</f>
        <v>0</v>
      </c>
      <c r="I437" s="58" t="n">
        <f aca="false">'4. Scored Leads'!X165</f>
        <v>57</v>
      </c>
      <c r="J437" s="52" t="str">
        <f aca="false">'4. Scored Leads'!Y165</f>
        <v>Warm</v>
      </c>
      <c r="K437" s="52" t="str">
        <f aca="false">IF(J437="Hot","≤ 5 min",IF(J437="Warm","≤ 24 hrs","≤ 72 hrs"))</f>
        <v>≤ 24 hrs</v>
      </c>
      <c r="L437" s="79" t="str">
        <f aca="false">IF(J437="Hot","Open w/ site-visit slot offer · highlight scarcity · close for visit date",IF(J437="Warm","Share floor plan + EMI calc · qualify timeline · book callback","Polite single attempt · log objection · move to retargeting"))</f>
        <v>Share floor plan + EMI calc · qualify timeline · book callback</v>
      </c>
    </row>
    <row r="438" customFormat="false" ht="15" hidden="false" customHeight="true" outlineLevel="0" collapsed="false">
      <c r="B438" s="49" t="n">
        <v>433</v>
      </c>
      <c r="C438" s="49" t="str">
        <f aca="false">'4. Scored Leads'!A239</f>
        <v>L0238</v>
      </c>
      <c r="D438" s="49" t="str">
        <f aca="false">'4. Scored Leads'!B239</f>
        <v>Mim Islam</v>
      </c>
      <c r="E438" s="49" t="str">
        <f aca="false">'4. Scored Leads'!C239</f>
        <v>01368455048</v>
      </c>
      <c r="F438" s="49" t="str">
        <f aca="false">'4. Scored Leads'!D239</f>
        <v>Mohammadpur</v>
      </c>
      <c r="G438" s="49" t="str">
        <f aca="false">'4. Scored Leads'!E239</f>
        <v>Uttara Greenview</v>
      </c>
      <c r="H438" s="51" t="n">
        <f aca="false">'4. Scored Leads'!G239</f>
        <v>11249999</v>
      </c>
      <c r="I438" s="56" t="n">
        <f aca="false">'4. Scored Leads'!X239</f>
        <v>57</v>
      </c>
      <c r="J438" s="49" t="str">
        <f aca="false">'4. Scored Leads'!Y239</f>
        <v>Warm</v>
      </c>
      <c r="K438" s="49" t="str">
        <f aca="false">IF(J438="Hot","≤ 5 min",IF(J438="Warm","≤ 24 hrs","≤ 72 hrs"))</f>
        <v>≤ 24 hrs</v>
      </c>
      <c r="L438" s="78" t="str">
        <f aca="false">IF(J438="Hot","Open w/ site-visit slot offer · highlight scarcity · close for visit date",IF(J438="Warm","Share floor plan + EMI calc · qualify timeline · book callback","Polite single attempt · log objection · move to retargeting"))</f>
        <v>Share floor plan + EMI calc · qualify timeline · book callback</v>
      </c>
    </row>
    <row r="439" customFormat="false" ht="15" hidden="false" customHeight="true" outlineLevel="0" collapsed="false">
      <c r="B439" s="52" t="n">
        <v>434</v>
      </c>
      <c r="C439" s="52" t="str">
        <f aca="false">'4. Scored Leads'!A472</f>
        <v>L0471</v>
      </c>
      <c r="D439" s="52" t="str">
        <f aca="false">'4. Scored Leads'!B472</f>
        <v>Polash Pramanik</v>
      </c>
      <c r="E439" s="52" t="str">
        <f aca="false">'4. Scored Leads'!C472</f>
        <v>01524632037</v>
      </c>
      <c r="F439" s="52" t="str">
        <f aca="false">'4. Scored Leads'!D472</f>
        <v>Bashundhara R/A</v>
      </c>
      <c r="G439" s="52" t="str">
        <f aca="false">'4. Scored Leads'!E472</f>
        <v>Skyline Heights – Bashundhara</v>
      </c>
      <c r="H439" s="54" t="n">
        <f aca="false">'4. Scored Leads'!G472</f>
        <v>4499999</v>
      </c>
      <c r="I439" s="58" t="n">
        <f aca="false">'4. Scored Leads'!X472</f>
        <v>57</v>
      </c>
      <c r="J439" s="52" t="str">
        <f aca="false">'4. Scored Leads'!Y472</f>
        <v>Warm</v>
      </c>
      <c r="K439" s="52" t="str">
        <f aca="false">IF(J439="Hot","≤ 5 min",IF(J439="Warm","≤ 24 hrs","≤ 72 hrs"))</f>
        <v>≤ 24 hrs</v>
      </c>
      <c r="L439" s="79" t="str">
        <f aca="false">IF(J439="Hot","Open w/ site-visit slot offer · highlight scarcity · close for visit date",IF(J439="Warm","Share floor plan + EMI calc · qualify timeline · book callback","Polite single attempt · log objection · move to retargeting"))</f>
        <v>Share floor plan + EMI calc · qualify timeline · book callback</v>
      </c>
    </row>
    <row r="440" customFormat="false" ht="15" hidden="false" customHeight="true" outlineLevel="0" collapsed="false">
      <c r="B440" s="49" t="n">
        <v>435</v>
      </c>
      <c r="C440" s="49" t="str">
        <f aca="false">'4. Scored Leads'!A501</f>
        <v>L0500</v>
      </c>
      <c r="D440" s="49" t="str">
        <f aca="false">'4. Scored Leads'!B501</f>
        <v>Jubayer Sheikh</v>
      </c>
      <c r="E440" s="49" t="str">
        <f aca="false">'4. Scored Leads'!C501</f>
        <v>01381572450</v>
      </c>
      <c r="F440" s="49" t="str">
        <f aca="false">'4. Scored Leads'!D501</f>
        <v>Badda</v>
      </c>
      <c r="G440" s="49" t="str">
        <f aca="false">'4. Scored Leads'!E501</f>
        <v>Uttara Greenview</v>
      </c>
      <c r="H440" s="51" t="n">
        <f aca="false">'4. Scored Leads'!G501</f>
        <v>6999999</v>
      </c>
      <c r="I440" s="56" t="n">
        <f aca="false">'4. Scored Leads'!X501</f>
        <v>57</v>
      </c>
      <c r="J440" s="49" t="str">
        <f aca="false">'4. Scored Leads'!Y501</f>
        <v>Warm</v>
      </c>
      <c r="K440" s="49" t="str">
        <f aca="false">IF(J440="Hot","≤ 5 min",IF(J440="Warm","≤ 24 hrs","≤ 72 hrs"))</f>
        <v>≤ 24 hrs</v>
      </c>
      <c r="L440" s="78" t="str">
        <f aca="false">IF(J440="Hot","Open w/ site-visit slot offer · highlight scarcity · close for visit date",IF(J440="Warm","Share floor plan + EMI calc · qualify timeline · book callback","Polite single attempt · log objection · move to retargeting"))</f>
        <v>Share floor plan + EMI calc · qualify timeline · book callback</v>
      </c>
    </row>
    <row r="441" customFormat="false" ht="15" hidden="false" customHeight="true" outlineLevel="0" collapsed="false">
      <c r="B441" s="52" t="n">
        <v>436</v>
      </c>
      <c r="C441" s="52" t="str">
        <f aca="false">'4. Scored Leads'!A137</f>
        <v>L0136</v>
      </c>
      <c r="D441" s="52" t="str">
        <f aca="false">'4. Scored Leads'!B137</f>
        <v>Tausif Akond</v>
      </c>
      <c r="E441" s="52" t="str">
        <f aca="false">'4. Scored Leads'!C137</f>
        <v>01692984257</v>
      </c>
      <c r="F441" s="52" t="str">
        <f aca="false">'4. Scored Leads'!D137</f>
        <v>Bashundhara R/A</v>
      </c>
      <c r="G441" s="52" t="str">
        <f aca="false">'4. Scored Leads'!E137</f>
        <v>Generic / Not Sure</v>
      </c>
      <c r="H441" s="54" t="n">
        <f aca="false">'4. Scored Leads'!G137</f>
        <v>6999999</v>
      </c>
      <c r="I441" s="58" t="n">
        <f aca="false">'4. Scored Leads'!X137</f>
        <v>56</v>
      </c>
      <c r="J441" s="52" t="str">
        <f aca="false">'4. Scored Leads'!Y137</f>
        <v>Warm</v>
      </c>
      <c r="K441" s="52" t="str">
        <f aca="false">IF(J441="Hot","≤ 5 min",IF(J441="Warm","≤ 24 hrs","≤ 72 hrs"))</f>
        <v>≤ 24 hrs</v>
      </c>
      <c r="L441" s="79" t="str">
        <f aca="false">IF(J441="Hot","Open w/ site-visit slot offer · highlight scarcity · close for visit date",IF(J441="Warm","Share floor plan + EMI calc · qualify timeline · book callback","Polite single attempt · log objection · move to retargeting"))</f>
        <v>Share floor plan + EMI calc · qualify timeline · book callback</v>
      </c>
    </row>
    <row r="442" customFormat="false" ht="15" hidden="false" customHeight="true" outlineLevel="0" collapsed="false">
      <c r="B442" s="49" t="n">
        <v>437</v>
      </c>
      <c r="C442" s="49" t="str">
        <f aca="false">'4. Scored Leads'!A198</f>
        <v>L0197</v>
      </c>
      <c r="D442" s="49" t="str">
        <f aca="false">'4. Scored Leads'!B198</f>
        <v>Shakil Talukder</v>
      </c>
      <c r="E442" s="49" t="str">
        <f aca="false">'4. Scored Leads'!C198</f>
        <v>01662570165</v>
      </c>
      <c r="F442" s="49" t="str">
        <f aca="false">'4. Scored Leads'!D198</f>
        <v>Uttara</v>
      </c>
      <c r="G442" s="49" t="str">
        <f aca="false">'4. Scored Leads'!E198</f>
        <v>Banasree Bay</v>
      </c>
      <c r="H442" s="51" t="n">
        <f aca="false">'4. Scored Leads'!G198</f>
        <v>4499999</v>
      </c>
      <c r="I442" s="56" t="n">
        <f aca="false">'4. Scored Leads'!X198</f>
        <v>56</v>
      </c>
      <c r="J442" s="49" t="str">
        <f aca="false">'4. Scored Leads'!Y198</f>
        <v>Warm</v>
      </c>
      <c r="K442" s="49" t="str">
        <f aca="false">IF(J442="Hot","≤ 5 min",IF(J442="Warm","≤ 24 hrs","≤ 72 hrs"))</f>
        <v>≤ 24 hrs</v>
      </c>
      <c r="L442" s="78" t="str">
        <f aca="false">IF(J442="Hot","Open w/ site-visit slot offer · highlight scarcity · close for visit date",IF(J442="Warm","Share floor plan + EMI calc · qualify timeline · book callback","Polite single attempt · log objection · move to retargeting"))</f>
        <v>Share floor plan + EMI calc · qualify timeline · book callback</v>
      </c>
    </row>
    <row r="443" customFormat="false" ht="15" hidden="false" customHeight="true" outlineLevel="0" collapsed="false">
      <c r="B443" s="52" t="n">
        <v>438</v>
      </c>
      <c r="C443" s="52" t="str">
        <f aca="false">'4. Scored Leads'!A282</f>
        <v>L0281</v>
      </c>
      <c r="D443" s="52" t="str">
        <f aca="false">'4. Scored Leads'!B282</f>
        <v>Shariar Hossain</v>
      </c>
      <c r="E443" s="52" t="str">
        <f aca="false">'4. Scored Leads'!C282</f>
        <v>01502764208</v>
      </c>
      <c r="F443" s="52" t="str">
        <f aca="false">'4. Scored Leads'!D282</f>
        <v>Uttara</v>
      </c>
      <c r="G443" s="52" t="str">
        <f aca="false">'4. Scored Leads'!E282</f>
        <v>Generic / Not Sure</v>
      </c>
      <c r="H443" s="54" t="n">
        <f aca="false">'4. Scored Leads'!G282</f>
        <v>6999999</v>
      </c>
      <c r="I443" s="58" t="n">
        <f aca="false">'4. Scored Leads'!X282</f>
        <v>56</v>
      </c>
      <c r="J443" s="52" t="str">
        <f aca="false">'4. Scored Leads'!Y282</f>
        <v>Warm</v>
      </c>
      <c r="K443" s="52" t="str">
        <f aca="false">IF(J443="Hot","≤ 5 min",IF(J443="Warm","≤ 24 hrs","≤ 72 hrs"))</f>
        <v>≤ 24 hrs</v>
      </c>
      <c r="L443" s="79" t="str">
        <f aca="false">IF(J443="Hot","Open w/ site-visit slot offer · highlight scarcity · close for visit date",IF(J443="Warm","Share floor plan + EMI calc · qualify timeline · book callback","Polite single attempt · log objection · move to retargeting"))</f>
        <v>Share floor plan + EMI calc · qualify timeline · book callback</v>
      </c>
    </row>
    <row r="444" customFormat="false" ht="15" hidden="false" customHeight="true" outlineLevel="0" collapsed="false">
      <c r="B444" s="49" t="n">
        <v>439</v>
      </c>
      <c r="C444" s="49" t="str">
        <f aca="false">'4. Scored Leads'!A284</f>
        <v>L0283</v>
      </c>
      <c r="D444" s="49" t="str">
        <f aca="false">'4. Scored Leads'!B284</f>
        <v>Mehedi Hossain</v>
      </c>
      <c r="E444" s="49" t="str">
        <f aca="false">'4. Scored Leads'!C284</f>
        <v>01617647501</v>
      </c>
      <c r="F444" s="49" t="str">
        <f aca="false">'4. Scored Leads'!D284</f>
        <v>Bashundhara R/A</v>
      </c>
      <c r="G444" s="49" t="str">
        <f aca="false">'4. Scored Leads'!E284</f>
        <v>Skyline Heights – Bashundhara</v>
      </c>
      <c r="H444" s="51" t="n">
        <f aca="false">'4. Scored Leads'!G284</f>
        <v>0</v>
      </c>
      <c r="I444" s="56" t="n">
        <f aca="false">'4. Scored Leads'!X284</f>
        <v>56</v>
      </c>
      <c r="J444" s="49" t="str">
        <f aca="false">'4. Scored Leads'!Y284</f>
        <v>Warm</v>
      </c>
      <c r="K444" s="49" t="str">
        <f aca="false">IF(J444="Hot","≤ 5 min",IF(J444="Warm","≤ 24 hrs","≤ 72 hrs"))</f>
        <v>≤ 24 hrs</v>
      </c>
      <c r="L444" s="78" t="str">
        <f aca="false">IF(J444="Hot","Open w/ site-visit slot offer · highlight scarcity · close for visit date",IF(J444="Warm","Share floor plan + EMI calc · qualify timeline · book callback","Polite single attempt · log objection · move to retargeting"))</f>
        <v>Share floor plan + EMI calc · qualify timeline · book callback</v>
      </c>
    </row>
    <row r="445" customFormat="false" ht="15" hidden="false" customHeight="true" outlineLevel="0" collapsed="false">
      <c r="B445" s="52" t="n">
        <v>440</v>
      </c>
      <c r="C445" s="52" t="str">
        <f aca="false">'4. Scored Leads'!A300</f>
        <v>L0299</v>
      </c>
      <c r="D445" s="52" t="str">
        <f aca="false">'4. Scored Leads'!B300</f>
        <v>Tasnim Karim</v>
      </c>
      <c r="E445" s="52" t="str">
        <f aca="false">'4. Scored Leads'!C300</f>
        <v>01924089164</v>
      </c>
      <c r="F445" s="52" t="str">
        <f aca="false">'4. Scored Leads'!D300</f>
        <v>Outside Dhaka</v>
      </c>
      <c r="G445" s="52" t="str">
        <f aca="false">'4. Scored Leads'!E300</f>
        <v>Skyline Heights – Bashundhara</v>
      </c>
      <c r="H445" s="54" t="n">
        <f aca="false">'4. Scored Leads'!G300</f>
        <v>6999999</v>
      </c>
      <c r="I445" s="58" t="n">
        <f aca="false">'4. Scored Leads'!X300</f>
        <v>56</v>
      </c>
      <c r="J445" s="52" t="str">
        <f aca="false">'4. Scored Leads'!Y300</f>
        <v>Warm</v>
      </c>
      <c r="K445" s="52" t="str">
        <f aca="false">IF(J445="Hot","≤ 5 min",IF(J445="Warm","≤ 24 hrs","≤ 72 hrs"))</f>
        <v>≤ 24 hrs</v>
      </c>
      <c r="L445" s="79" t="str">
        <f aca="false">IF(J445="Hot","Open w/ site-visit slot offer · highlight scarcity · close for visit date",IF(J445="Warm","Share floor plan + EMI calc · qualify timeline · book callback","Polite single attempt · log objection · move to retargeting"))</f>
        <v>Share floor plan + EMI calc · qualify timeline · book callback</v>
      </c>
    </row>
    <row r="446" customFormat="false" ht="15" hidden="false" customHeight="true" outlineLevel="0" collapsed="false">
      <c r="B446" s="49" t="n">
        <v>441</v>
      </c>
      <c r="C446" s="49" t="str">
        <f aca="false">'4. Scored Leads'!A317</f>
        <v>L0316</v>
      </c>
      <c r="D446" s="49" t="str">
        <f aca="false">'4. Scored Leads'!B317</f>
        <v>Jubayer Chowdhury</v>
      </c>
      <c r="E446" s="49" t="str">
        <f aca="false">'4. Scored Leads'!C317</f>
        <v>01417890463</v>
      </c>
      <c r="F446" s="49" t="str">
        <f aca="false">'4. Scored Leads'!D317</f>
        <v>Uttara</v>
      </c>
      <c r="G446" s="49" t="str">
        <f aca="false">'4. Scored Leads'!E317</f>
        <v>Generic / Not Sure</v>
      </c>
      <c r="H446" s="51" t="n">
        <f aca="false">'4. Scored Leads'!G317</f>
        <v>8999999</v>
      </c>
      <c r="I446" s="56" t="n">
        <f aca="false">'4. Scored Leads'!X317</f>
        <v>56</v>
      </c>
      <c r="J446" s="49" t="str">
        <f aca="false">'4. Scored Leads'!Y317</f>
        <v>Warm</v>
      </c>
      <c r="K446" s="49" t="str">
        <f aca="false">IF(J446="Hot","≤ 5 min",IF(J446="Warm","≤ 24 hrs","≤ 72 hrs"))</f>
        <v>≤ 24 hrs</v>
      </c>
      <c r="L446" s="78" t="str">
        <f aca="false">IF(J446="Hot","Open w/ site-visit slot offer · highlight scarcity · close for visit date",IF(J446="Warm","Share floor plan + EMI calc · qualify timeline · book callback","Polite single attempt · log objection · move to retargeting"))</f>
        <v>Share floor plan + EMI calc · qualify timeline · book callback</v>
      </c>
    </row>
    <row r="447" customFormat="false" ht="15" hidden="false" customHeight="true" outlineLevel="0" collapsed="false">
      <c r="B447" s="52" t="n">
        <v>442</v>
      </c>
      <c r="C447" s="52" t="str">
        <f aca="false">'4. Scored Leads'!A394</f>
        <v>L0393</v>
      </c>
      <c r="D447" s="52" t="str">
        <f aca="false">'4. Scored Leads'!B394</f>
        <v>Tasnim Bhuiyan</v>
      </c>
      <c r="E447" s="52" t="str">
        <f aca="false">'4. Scored Leads'!C394</f>
        <v>01304694725</v>
      </c>
      <c r="F447" s="52" t="str">
        <f aca="false">'4. Scored Leads'!D394</f>
        <v>Mohammadpur</v>
      </c>
      <c r="G447" s="52" t="str">
        <f aca="false">'4. Scored Leads'!E394</f>
        <v>Mirpur DOHS Premier</v>
      </c>
      <c r="H447" s="54" t="n">
        <f aca="false">'4. Scored Leads'!G394</f>
        <v>4499999</v>
      </c>
      <c r="I447" s="58" t="n">
        <f aca="false">'4. Scored Leads'!X394</f>
        <v>56</v>
      </c>
      <c r="J447" s="52" t="str">
        <f aca="false">'4. Scored Leads'!Y394</f>
        <v>Warm</v>
      </c>
      <c r="K447" s="52" t="str">
        <f aca="false">IF(J447="Hot","≤ 5 min",IF(J447="Warm","≤ 24 hrs","≤ 72 hrs"))</f>
        <v>≤ 24 hrs</v>
      </c>
      <c r="L447" s="79" t="str">
        <f aca="false">IF(J447="Hot","Open w/ site-visit slot offer · highlight scarcity · close for visit date",IF(J447="Warm","Share floor plan + EMI calc · qualify timeline · book callback","Polite single attempt · log objection · move to retargeting"))</f>
        <v>Share floor plan + EMI calc · qualify timeline · book callback</v>
      </c>
    </row>
    <row r="448" customFormat="false" ht="15" hidden="false" customHeight="true" outlineLevel="0" collapsed="false">
      <c r="B448" s="49" t="n">
        <v>443</v>
      </c>
      <c r="C448" s="49" t="str">
        <f aca="false">'4. Scored Leads'!A395</f>
        <v>L0394</v>
      </c>
      <c r="D448" s="49" t="str">
        <f aca="false">'4. Scored Leads'!B395</f>
        <v>Sadia Mahmud</v>
      </c>
      <c r="E448" s="49" t="str">
        <f aca="false">'4. Scored Leads'!C395</f>
        <v>01982313348</v>
      </c>
      <c r="F448" s="49" t="str">
        <f aca="false">'4. Scored Leads'!D395</f>
        <v>Khilgaon</v>
      </c>
      <c r="G448" s="49" t="str">
        <f aca="false">'4. Scored Leads'!E395</f>
        <v>Aftab Garden Residence</v>
      </c>
      <c r="H448" s="51" t="n">
        <f aca="false">'4. Scored Leads'!G395</f>
        <v>6999999</v>
      </c>
      <c r="I448" s="56" t="n">
        <f aca="false">'4. Scored Leads'!X395</f>
        <v>56</v>
      </c>
      <c r="J448" s="49" t="str">
        <f aca="false">'4. Scored Leads'!Y395</f>
        <v>Warm</v>
      </c>
      <c r="K448" s="49" t="str">
        <f aca="false">IF(J448="Hot","≤ 5 min",IF(J448="Warm","≤ 24 hrs","≤ 72 hrs"))</f>
        <v>≤ 24 hrs</v>
      </c>
      <c r="L448" s="78" t="str">
        <f aca="false">IF(J448="Hot","Open w/ site-visit slot offer · highlight scarcity · close for visit date",IF(J448="Warm","Share floor plan + EMI calc · qualify timeline · book callback","Polite single attempt · log objection · move to retargeting"))</f>
        <v>Share floor plan + EMI calc · qualify timeline · book callback</v>
      </c>
    </row>
    <row r="449" customFormat="false" ht="15" hidden="false" customHeight="true" outlineLevel="0" collapsed="false">
      <c r="B449" s="52" t="n">
        <v>444</v>
      </c>
      <c r="C449" s="52" t="str">
        <f aca="false">'4. Scored Leads'!A455</f>
        <v>L0454</v>
      </c>
      <c r="D449" s="52" t="str">
        <f aca="false">'4. Scored Leads'!B455</f>
        <v>Tanvir Sarkar</v>
      </c>
      <c r="E449" s="52" t="str">
        <f aca="false">'4. Scored Leads'!C455</f>
        <v>01445653469</v>
      </c>
      <c r="F449" s="52" t="str">
        <f aca="false">'4. Scored Leads'!D455</f>
        <v>Aftab Nagar</v>
      </c>
      <c r="G449" s="52" t="str">
        <f aca="false">'4. Scored Leads'!E455</f>
        <v>Generic / Not Sure</v>
      </c>
      <c r="H449" s="54" t="n">
        <f aca="false">'4. Scored Leads'!G455</f>
        <v>8999999</v>
      </c>
      <c r="I449" s="58" t="n">
        <f aca="false">'4. Scored Leads'!X455</f>
        <v>56</v>
      </c>
      <c r="J449" s="52" t="str">
        <f aca="false">'4. Scored Leads'!Y455</f>
        <v>Warm</v>
      </c>
      <c r="K449" s="52" t="str">
        <f aca="false">IF(J449="Hot","≤ 5 min",IF(J449="Warm","≤ 24 hrs","≤ 72 hrs"))</f>
        <v>≤ 24 hrs</v>
      </c>
      <c r="L449" s="79" t="str">
        <f aca="false">IF(J449="Hot","Open w/ site-visit slot offer · highlight scarcity · close for visit date",IF(J449="Warm","Share floor plan + EMI calc · qualify timeline · book callback","Polite single attempt · log objection · move to retargeting"))</f>
        <v>Share floor plan + EMI calc · qualify timeline · book callback</v>
      </c>
    </row>
    <row r="450" customFormat="false" ht="15" hidden="false" customHeight="true" outlineLevel="0" collapsed="false">
      <c r="B450" s="49" t="n">
        <v>445</v>
      </c>
      <c r="C450" s="49" t="str">
        <f aca="false">'4. Scored Leads'!A11</f>
        <v>L0010</v>
      </c>
      <c r="D450" s="49" t="str">
        <f aca="false">'4. Scored Leads'!B11</f>
        <v>Nazmul Sarkar</v>
      </c>
      <c r="E450" s="49" t="str">
        <f aca="false">'4. Scored Leads'!C11</f>
        <v>01474016400</v>
      </c>
      <c r="F450" s="49" t="str">
        <f aca="false">'4. Scored Leads'!D11</f>
        <v>Banasree</v>
      </c>
      <c r="G450" s="49" t="str">
        <f aca="false">'4. Scored Leads'!E11</f>
        <v>Uttara Greenview</v>
      </c>
      <c r="H450" s="51" t="n">
        <f aca="false">'4. Scored Leads'!G11</f>
        <v>0</v>
      </c>
      <c r="I450" s="56" t="n">
        <f aca="false">'4. Scored Leads'!X11</f>
        <v>55</v>
      </c>
      <c r="J450" s="49" t="str">
        <f aca="false">'4. Scored Leads'!Y11</f>
        <v>Warm</v>
      </c>
      <c r="K450" s="49" t="str">
        <f aca="false">IF(J450="Hot","≤ 5 min",IF(J450="Warm","≤ 24 hrs","≤ 72 hrs"))</f>
        <v>≤ 24 hrs</v>
      </c>
      <c r="L450" s="78" t="str">
        <f aca="false">IF(J450="Hot","Open w/ site-visit slot offer · highlight scarcity · close for visit date",IF(J450="Warm","Share floor plan + EMI calc · qualify timeline · book callback","Polite single attempt · log objection · move to retargeting"))</f>
        <v>Share floor plan + EMI calc · qualify timeline · book callback</v>
      </c>
    </row>
    <row r="451" customFormat="false" ht="15" hidden="false" customHeight="true" outlineLevel="0" collapsed="false">
      <c r="B451" s="52" t="n">
        <v>446</v>
      </c>
      <c r="C451" s="52" t="str">
        <f aca="false">'4. Scored Leads'!A29</f>
        <v>L0028</v>
      </c>
      <c r="D451" s="52" t="str">
        <f aca="false">'4. Scored Leads'!B29</f>
        <v>Farhana Islam</v>
      </c>
      <c r="E451" s="52" t="str">
        <f aca="false">'4. Scored Leads'!C29</f>
        <v>01933963605</v>
      </c>
      <c r="F451" s="52" t="str">
        <f aca="false">'4. Scored Leads'!D29</f>
        <v>Khilgaon</v>
      </c>
      <c r="G451" s="52" t="str">
        <f aca="false">'4. Scored Leads'!E29</f>
        <v>Banasree Bay</v>
      </c>
      <c r="H451" s="54" t="n">
        <f aca="false">'4. Scored Leads'!G29</f>
        <v>6999999</v>
      </c>
      <c r="I451" s="58" t="n">
        <f aca="false">'4. Scored Leads'!X29</f>
        <v>55</v>
      </c>
      <c r="J451" s="52" t="str">
        <f aca="false">'4. Scored Leads'!Y29</f>
        <v>Warm</v>
      </c>
      <c r="K451" s="52" t="str">
        <f aca="false">IF(J451="Hot","≤ 5 min",IF(J451="Warm","≤ 24 hrs","≤ 72 hrs"))</f>
        <v>≤ 24 hrs</v>
      </c>
      <c r="L451" s="79" t="str">
        <f aca="false">IF(J451="Hot","Open w/ site-visit slot offer · highlight scarcity · close for visit date",IF(J451="Warm","Share floor plan + EMI calc · qualify timeline · book callback","Polite single attempt · log objection · move to retargeting"))</f>
        <v>Share floor plan + EMI calc · qualify timeline · book callback</v>
      </c>
    </row>
    <row r="452" customFormat="false" ht="15" hidden="false" customHeight="true" outlineLevel="0" collapsed="false">
      <c r="B452" s="49" t="n">
        <v>447</v>
      </c>
      <c r="C452" s="49" t="str">
        <f aca="false">'4. Scored Leads'!A30</f>
        <v>L0029</v>
      </c>
      <c r="D452" s="49" t="str">
        <f aca="false">'4. Scored Leads'!B30</f>
        <v>Nabila Islam</v>
      </c>
      <c r="E452" s="49" t="str">
        <f aca="false">'4. Scored Leads'!C30</f>
        <v>01758657809</v>
      </c>
      <c r="F452" s="49" t="str">
        <f aca="false">'4. Scored Leads'!D30</f>
        <v>Uttara</v>
      </c>
      <c r="G452" s="49" t="str">
        <f aca="false">'4. Scored Leads'!E30</f>
        <v>Mirpur DOHS Premier</v>
      </c>
      <c r="H452" s="51" t="n">
        <f aca="false">'4. Scored Leads'!G30</f>
        <v>4499999</v>
      </c>
      <c r="I452" s="56" t="n">
        <f aca="false">'4. Scored Leads'!X30</f>
        <v>55</v>
      </c>
      <c r="J452" s="49" t="str">
        <f aca="false">'4. Scored Leads'!Y30</f>
        <v>Warm</v>
      </c>
      <c r="K452" s="49" t="str">
        <f aca="false">IF(J452="Hot","≤ 5 min",IF(J452="Warm","≤ 24 hrs","≤ 72 hrs"))</f>
        <v>≤ 24 hrs</v>
      </c>
      <c r="L452" s="78" t="str">
        <f aca="false">IF(J452="Hot","Open w/ site-visit slot offer · highlight scarcity · close for visit date",IF(J452="Warm","Share floor plan + EMI calc · qualify timeline · book callback","Polite single attempt · log objection · move to retargeting"))</f>
        <v>Share floor plan + EMI calc · qualify timeline · book callback</v>
      </c>
    </row>
    <row r="453" customFormat="false" ht="15" hidden="false" customHeight="true" outlineLevel="0" collapsed="false">
      <c r="B453" s="52" t="n">
        <v>448</v>
      </c>
      <c r="C453" s="52" t="str">
        <f aca="false">'4. Scored Leads'!A73</f>
        <v>L0072</v>
      </c>
      <c r="D453" s="52" t="str">
        <f aca="false">'4. Scored Leads'!B73</f>
        <v>Mizan Pramanik</v>
      </c>
      <c r="E453" s="52" t="str">
        <f aca="false">'4. Scored Leads'!C73</f>
        <v>01831203875</v>
      </c>
      <c r="F453" s="52" t="str">
        <f aca="false">'4. Scored Leads'!D73</f>
        <v>Outside Dhaka</v>
      </c>
      <c r="G453" s="52" t="str">
        <f aca="false">'4. Scored Leads'!E73</f>
        <v>Mirpur DOHS Premier</v>
      </c>
      <c r="H453" s="54" t="n">
        <f aca="false">'4. Scored Leads'!G73</f>
        <v>11249999</v>
      </c>
      <c r="I453" s="58" t="n">
        <f aca="false">'4. Scored Leads'!X73</f>
        <v>55</v>
      </c>
      <c r="J453" s="52" t="str">
        <f aca="false">'4. Scored Leads'!Y73</f>
        <v>Warm</v>
      </c>
      <c r="K453" s="52" t="str">
        <f aca="false">IF(J453="Hot","≤ 5 min",IF(J453="Warm","≤ 24 hrs","≤ 72 hrs"))</f>
        <v>≤ 24 hrs</v>
      </c>
      <c r="L453" s="79" t="str">
        <f aca="false">IF(J453="Hot","Open w/ site-visit slot offer · highlight scarcity · close for visit date",IF(J453="Warm","Share floor plan + EMI calc · qualify timeline · book callback","Polite single attempt · log objection · move to retargeting"))</f>
        <v>Share floor plan + EMI calc · qualify timeline · book callback</v>
      </c>
    </row>
    <row r="454" customFormat="false" ht="15" hidden="false" customHeight="true" outlineLevel="0" collapsed="false">
      <c r="B454" s="49" t="n">
        <v>449</v>
      </c>
      <c r="C454" s="49" t="str">
        <f aca="false">'4. Scored Leads'!A125</f>
        <v>L0124</v>
      </c>
      <c r="D454" s="49" t="str">
        <f aca="false">'4. Scored Leads'!B125</f>
        <v>Riaz Mollah</v>
      </c>
      <c r="E454" s="49" t="str">
        <f aca="false">'4. Scored Leads'!C125</f>
        <v>01608106200</v>
      </c>
      <c r="F454" s="49" t="str">
        <f aca="false">'4. Scored Leads'!D125</f>
        <v>Outside Dhaka</v>
      </c>
      <c r="G454" s="49" t="str">
        <f aca="false">'4. Scored Leads'!E125</f>
        <v>Banasree Bay</v>
      </c>
      <c r="H454" s="51" t="n">
        <f aca="false">'4. Scored Leads'!G125</f>
        <v>6999999</v>
      </c>
      <c r="I454" s="56" t="n">
        <f aca="false">'4. Scored Leads'!X125</f>
        <v>55</v>
      </c>
      <c r="J454" s="49" t="str">
        <f aca="false">'4. Scored Leads'!Y125</f>
        <v>Warm</v>
      </c>
      <c r="K454" s="49" t="str">
        <f aca="false">IF(J454="Hot","≤ 5 min",IF(J454="Warm","≤ 24 hrs","≤ 72 hrs"))</f>
        <v>≤ 24 hrs</v>
      </c>
      <c r="L454" s="78" t="str">
        <f aca="false">IF(J454="Hot","Open w/ site-visit slot offer · highlight scarcity · close for visit date",IF(J454="Warm","Share floor plan + EMI calc · qualify timeline · book callback","Polite single attempt · log objection · move to retargeting"))</f>
        <v>Share floor plan + EMI calc · qualify timeline · book callback</v>
      </c>
    </row>
    <row r="455" customFormat="false" ht="15" hidden="false" customHeight="true" outlineLevel="0" collapsed="false">
      <c r="B455" s="52" t="n">
        <v>450</v>
      </c>
      <c r="C455" s="52" t="str">
        <f aca="false">'4. Scored Leads'!A151</f>
        <v>L0150</v>
      </c>
      <c r="D455" s="52" t="str">
        <f aca="false">'4. Scored Leads'!B151</f>
        <v>Mahmud Ahmed</v>
      </c>
      <c r="E455" s="52" t="str">
        <f aca="false">'4. Scored Leads'!C151</f>
        <v>01646312241</v>
      </c>
      <c r="F455" s="52" t="str">
        <f aca="false">'4. Scored Leads'!D151</f>
        <v>Uttara</v>
      </c>
      <c r="G455" s="52" t="str">
        <f aca="false">'4. Scored Leads'!E151</f>
        <v>Generic / Not Sure</v>
      </c>
      <c r="H455" s="54" t="n">
        <f aca="false">'4. Scored Leads'!G151</f>
        <v>6999999</v>
      </c>
      <c r="I455" s="58" t="n">
        <f aca="false">'4. Scored Leads'!X151</f>
        <v>55</v>
      </c>
      <c r="J455" s="52" t="str">
        <f aca="false">'4. Scored Leads'!Y151</f>
        <v>Warm</v>
      </c>
      <c r="K455" s="52" t="str">
        <f aca="false">IF(J455="Hot","≤ 5 min",IF(J455="Warm","≤ 24 hrs","≤ 72 hrs"))</f>
        <v>≤ 24 hrs</v>
      </c>
      <c r="L455" s="79" t="str">
        <f aca="false">IF(J455="Hot","Open w/ site-visit slot offer · highlight scarcity · close for visit date",IF(J455="Warm","Share floor plan + EMI calc · qualify timeline · book callback","Polite single attempt · log objection · move to retargeting"))</f>
        <v>Share floor plan + EMI calc · qualify timeline · book callback</v>
      </c>
    </row>
    <row r="456" customFormat="false" ht="15" hidden="false" customHeight="true" outlineLevel="0" collapsed="false">
      <c r="B456" s="49" t="n">
        <v>451</v>
      </c>
      <c r="C456" s="49" t="str">
        <f aca="false">'4. Scored Leads'!A203</f>
        <v>L0202</v>
      </c>
      <c r="D456" s="49" t="str">
        <f aca="false">'4. Scored Leads'!B203</f>
        <v>Rifat Sheikh</v>
      </c>
      <c r="E456" s="49" t="str">
        <f aca="false">'4. Scored Leads'!C203</f>
        <v>01529751702</v>
      </c>
      <c r="F456" s="49" t="str">
        <f aca="false">'4. Scored Leads'!D203</f>
        <v>Outside Dhaka</v>
      </c>
      <c r="G456" s="49" t="str">
        <f aca="false">'4. Scored Leads'!E203</f>
        <v>Skyline Heights – Bashundhara</v>
      </c>
      <c r="H456" s="51" t="n">
        <f aca="false">'4. Scored Leads'!G203</f>
        <v>8999999</v>
      </c>
      <c r="I456" s="56" t="n">
        <f aca="false">'4. Scored Leads'!X203</f>
        <v>55</v>
      </c>
      <c r="J456" s="49" t="str">
        <f aca="false">'4. Scored Leads'!Y203</f>
        <v>Warm</v>
      </c>
      <c r="K456" s="49" t="str">
        <f aca="false">IF(J456="Hot","≤ 5 min",IF(J456="Warm","≤ 24 hrs","≤ 72 hrs"))</f>
        <v>≤ 24 hrs</v>
      </c>
      <c r="L456" s="78" t="str">
        <f aca="false">IF(J456="Hot","Open w/ site-visit slot offer · highlight scarcity · close for visit date",IF(J456="Warm","Share floor plan + EMI calc · qualify timeline · book callback","Polite single attempt · log objection · move to retargeting"))</f>
        <v>Share floor plan + EMI calc · qualify timeline · book callback</v>
      </c>
    </row>
    <row r="457" customFormat="false" ht="15" hidden="false" customHeight="true" outlineLevel="0" collapsed="false">
      <c r="B457" s="52" t="n">
        <v>452</v>
      </c>
      <c r="C457" s="52" t="str">
        <f aca="false">'4. Scored Leads'!A248</f>
        <v>L0247</v>
      </c>
      <c r="D457" s="52" t="str">
        <f aca="false">'4. Scored Leads'!B248</f>
        <v>Mizan Reza</v>
      </c>
      <c r="E457" s="52" t="str">
        <f aca="false">'4. Scored Leads'!C248</f>
        <v>01628463985</v>
      </c>
      <c r="F457" s="52" t="str">
        <f aca="false">'4. Scored Leads'!D248</f>
        <v>Aftab Nagar</v>
      </c>
      <c r="G457" s="52" t="str">
        <f aca="false">'4. Scored Leads'!E248</f>
        <v>Skyline Heights – Bashundhara</v>
      </c>
      <c r="H457" s="54" t="n">
        <f aca="false">'4. Scored Leads'!G248</f>
        <v>0</v>
      </c>
      <c r="I457" s="58" t="n">
        <f aca="false">'4. Scored Leads'!X248</f>
        <v>55</v>
      </c>
      <c r="J457" s="52" t="str">
        <f aca="false">'4. Scored Leads'!Y248</f>
        <v>Warm</v>
      </c>
      <c r="K457" s="52" t="str">
        <f aca="false">IF(J457="Hot","≤ 5 min",IF(J457="Warm","≤ 24 hrs","≤ 72 hrs"))</f>
        <v>≤ 24 hrs</v>
      </c>
      <c r="L457" s="79" t="str">
        <f aca="false">IF(J457="Hot","Open w/ site-visit slot offer · highlight scarcity · close for visit date",IF(J457="Warm","Share floor plan + EMI calc · qualify timeline · book callback","Polite single attempt · log objection · move to retargeting"))</f>
        <v>Share floor plan + EMI calc · qualify timeline · book callback</v>
      </c>
    </row>
    <row r="458" customFormat="false" ht="15" hidden="false" customHeight="true" outlineLevel="0" collapsed="false">
      <c r="B458" s="49" t="n">
        <v>453</v>
      </c>
      <c r="C458" s="49" t="str">
        <f aca="false">'4. Scored Leads'!A308</f>
        <v>L0307</v>
      </c>
      <c r="D458" s="49" t="str">
        <f aca="false">'4. Scored Leads'!B308</f>
        <v>Mizan Mahmud</v>
      </c>
      <c r="E458" s="49" t="str">
        <f aca="false">'4. Scored Leads'!C308</f>
        <v>01356620563</v>
      </c>
      <c r="F458" s="49" t="str">
        <f aca="false">'4. Scored Leads'!D308</f>
        <v>Badda</v>
      </c>
      <c r="G458" s="49" t="str">
        <f aca="false">'4. Scored Leads'!E308</f>
        <v>Banasree Bay</v>
      </c>
      <c r="H458" s="51" t="n">
        <f aca="false">'4. Scored Leads'!G308</f>
        <v>8999999</v>
      </c>
      <c r="I458" s="56" t="n">
        <f aca="false">'4. Scored Leads'!X308</f>
        <v>55</v>
      </c>
      <c r="J458" s="49" t="str">
        <f aca="false">'4. Scored Leads'!Y308</f>
        <v>Warm</v>
      </c>
      <c r="K458" s="49" t="str">
        <f aca="false">IF(J458="Hot","≤ 5 min",IF(J458="Warm","≤ 24 hrs","≤ 72 hrs"))</f>
        <v>≤ 24 hrs</v>
      </c>
      <c r="L458" s="78" t="str">
        <f aca="false">IF(J458="Hot","Open w/ site-visit slot offer · highlight scarcity · close for visit date",IF(J458="Warm","Share floor plan + EMI calc · qualify timeline · book callback","Polite single attempt · log objection · move to retargeting"))</f>
        <v>Share floor plan + EMI calc · qualify timeline · book callback</v>
      </c>
    </row>
    <row r="459" customFormat="false" ht="15" hidden="false" customHeight="true" outlineLevel="0" collapsed="false">
      <c r="B459" s="52" t="n">
        <v>454</v>
      </c>
      <c r="C459" s="52" t="str">
        <f aca="false">'4. Scored Leads'!A322</f>
        <v>L0321</v>
      </c>
      <c r="D459" s="52" t="str">
        <f aca="false">'4. Scored Leads'!B322</f>
        <v>Arif Khan</v>
      </c>
      <c r="E459" s="52" t="str">
        <f aca="false">'4. Scored Leads'!C322</f>
        <v>01376863423</v>
      </c>
      <c r="F459" s="52" t="str">
        <f aca="false">'4. Scored Leads'!D322</f>
        <v>Bashundhara R/A</v>
      </c>
      <c r="G459" s="52" t="str">
        <f aca="false">'4. Scored Leads'!E322</f>
        <v>Skyline Heights – Bashundhara</v>
      </c>
      <c r="H459" s="54" t="n">
        <f aca="false">'4. Scored Leads'!G322</f>
        <v>4499999</v>
      </c>
      <c r="I459" s="58" t="n">
        <f aca="false">'4. Scored Leads'!X322</f>
        <v>55</v>
      </c>
      <c r="J459" s="52" t="str">
        <f aca="false">'4. Scored Leads'!Y322</f>
        <v>Warm</v>
      </c>
      <c r="K459" s="52" t="str">
        <f aca="false">IF(J459="Hot","≤ 5 min",IF(J459="Warm","≤ 24 hrs","≤ 72 hrs"))</f>
        <v>≤ 24 hrs</v>
      </c>
      <c r="L459" s="79" t="str">
        <f aca="false">IF(J459="Hot","Open w/ site-visit slot offer · highlight scarcity · close for visit date",IF(J459="Warm","Share floor plan + EMI calc · qualify timeline · book callback","Polite single attempt · log objection · move to retargeting"))</f>
        <v>Share floor plan + EMI calc · qualify timeline · book callback</v>
      </c>
    </row>
    <row r="460" customFormat="false" ht="15" hidden="false" customHeight="true" outlineLevel="0" collapsed="false">
      <c r="B460" s="49" t="n">
        <v>455</v>
      </c>
      <c r="C460" s="49" t="str">
        <f aca="false">'4. Scored Leads'!A364</f>
        <v>L0363</v>
      </c>
      <c r="D460" s="49" t="str">
        <f aca="false">'4. Scored Leads'!B364</f>
        <v>Rakib Ahmed</v>
      </c>
      <c r="E460" s="49" t="str">
        <f aca="false">'4. Scored Leads'!C364</f>
        <v>01736847488</v>
      </c>
      <c r="F460" s="49" t="str">
        <f aca="false">'4. Scored Leads'!D364</f>
        <v>Dhanmondi</v>
      </c>
      <c r="G460" s="49" t="str">
        <f aca="false">'4. Scored Leads'!E364</f>
        <v>Generic / Not Sure</v>
      </c>
      <c r="H460" s="51" t="n">
        <f aca="false">'4. Scored Leads'!G364</f>
        <v>8999999</v>
      </c>
      <c r="I460" s="56" t="n">
        <f aca="false">'4. Scored Leads'!X364</f>
        <v>55</v>
      </c>
      <c r="J460" s="49" t="str">
        <f aca="false">'4. Scored Leads'!Y364</f>
        <v>Warm</v>
      </c>
      <c r="K460" s="49" t="str">
        <f aca="false">IF(J460="Hot","≤ 5 min",IF(J460="Warm","≤ 24 hrs","≤ 72 hrs"))</f>
        <v>≤ 24 hrs</v>
      </c>
      <c r="L460" s="78" t="str">
        <f aca="false">IF(J460="Hot","Open w/ site-visit slot offer · highlight scarcity · close for visit date",IF(J460="Warm","Share floor plan + EMI calc · qualify timeline · book callback","Polite single attempt · log objection · move to retargeting"))</f>
        <v>Share floor plan + EMI calc · qualify timeline · book callback</v>
      </c>
    </row>
    <row r="461" customFormat="false" ht="15" hidden="false" customHeight="true" outlineLevel="0" collapsed="false">
      <c r="B461" s="52" t="n">
        <v>456</v>
      </c>
      <c r="C461" s="52" t="str">
        <f aca="false">'4. Scored Leads'!A484</f>
        <v>L0483</v>
      </c>
      <c r="D461" s="52" t="str">
        <f aca="false">'4. Scored Leads'!B484</f>
        <v>Mizan Talukder</v>
      </c>
      <c r="E461" s="52" t="str">
        <f aca="false">'4. Scored Leads'!C484</f>
        <v>01584136852</v>
      </c>
      <c r="F461" s="52" t="str">
        <f aca="false">'4. Scored Leads'!D484</f>
        <v>Aftab Nagar</v>
      </c>
      <c r="G461" s="52" t="str">
        <f aca="false">'4. Scored Leads'!E484</f>
        <v>Skyline Heights – Bashundhara</v>
      </c>
      <c r="H461" s="54" t="n">
        <f aca="false">'4. Scored Leads'!G484</f>
        <v>4499999</v>
      </c>
      <c r="I461" s="58" t="n">
        <f aca="false">'4. Scored Leads'!X484</f>
        <v>55</v>
      </c>
      <c r="J461" s="52" t="str">
        <f aca="false">'4. Scored Leads'!Y484</f>
        <v>Warm</v>
      </c>
      <c r="K461" s="52" t="str">
        <f aca="false">IF(J461="Hot","≤ 5 min",IF(J461="Warm","≤ 24 hrs","≤ 72 hrs"))</f>
        <v>≤ 24 hrs</v>
      </c>
      <c r="L461" s="79" t="str">
        <f aca="false">IF(J461="Hot","Open w/ site-visit slot offer · highlight scarcity · close for visit date",IF(J461="Warm","Share floor plan + EMI calc · qualify timeline · book callback","Polite single attempt · log objection · move to retargeting"))</f>
        <v>Share floor plan + EMI calc · qualify timeline · book callback</v>
      </c>
    </row>
    <row r="462" customFormat="false" ht="15" hidden="false" customHeight="true" outlineLevel="0" collapsed="false">
      <c r="B462" s="49" t="n">
        <v>457</v>
      </c>
      <c r="C462" s="49" t="str">
        <f aca="false">'4. Scored Leads'!A80</f>
        <v>L0079</v>
      </c>
      <c r="D462" s="49" t="str">
        <f aca="false">'4. Scored Leads'!B80</f>
        <v>Anik Talukder</v>
      </c>
      <c r="E462" s="49" t="str">
        <f aca="false">'4. Scored Leads'!C80</f>
        <v>01468058911</v>
      </c>
      <c r="F462" s="49" t="str">
        <f aca="false">'4. Scored Leads'!D80</f>
        <v>Outside Dhaka</v>
      </c>
      <c r="G462" s="49" t="str">
        <f aca="false">'4. Scored Leads'!E80</f>
        <v>Banasree Bay</v>
      </c>
      <c r="H462" s="51" t="n">
        <f aca="false">'4. Scored Leads'!G80</f>
        <v>6999999</v>
      </c>
      <c r="I462" s="56" t="n">
        <f aca="false">'4. Scored Leads'!X80</f>
        <v>54</v>
      </c>
      <c r="J462" s="49" t="str">
        <f aca="false">'4. Scored Leads'!Y80</f>
        <v>Warm</v>
      </c>
      <c r="K462" s="49" t="str">
        <f aca="false">IF(J462="Hot","≤ 5 min",IF(J462="Warm","≤ 24 hrs","≤ 72 hrs"))</f>
        <v>≤ 24 hrs</v>
      </c>
      <c r="L462" s="78" t="str">
        <f aca="false">IF(J462="Hot","Open w/ site-visit slot offer · highlight scarcity · close for visit date",IF(J462="Warm","Share floor plan + EMI calc · qualify timeline · book callback","Polite single attempt · log objection · move to retargeting"))</f>
        <v>Share floor plan + EMI calc · qualify timeline · book callback</v>
      </c>
    </row>
    <row r="463" customFormat="false" ht="15" hidden="false" customHeight="true" outlineLevel="0" collapsed="false">
      <c r="B463" s="52" t="n">
        <v>458</v>
      </c>
      <c r="C463" s="52" t="str">
        <f aca="false">'4. Scored Leads'!A92</f>
        <v>L0091</v>
      </c>
      <c r="D463" s="52" t="str">
        <f aca="false">'4. Scored Leads'!B92</f>
        <v>Nazmul Reza</v>
      </c>
      <c r="E463" s="52" t="str">
        <f aca="false">'4. Scored Leads'!C92</f>
        <v>01399042102</v>
      </c>
      <c r="F463" s="52" t="str">
        <f aca="false">'4. Scored Leads'!D92</f>
        <v>Bashundhara R/A</v>
      </c>
      <c r="G463" s="52" t="str">
        <f aca="false">'4. Scored Leads'!E92</f>
        <v>Skyline Heights – Bashundhara</v>
      </c>
      <c r="H463" s="54" t="n">
        <f aca="false">'4. Scored Leads'!G92</f>
        <v>4499999</v>
      </c>
      <c r="I463" s="58" t="n">
        <f aca="false">'4. Scored Leads'!X92</f>
        <v>54</v>
      </c>
      <c r="J463" s="52" t="str">
        <f aca="false">'4. Scored Leads'!Y92</f>
        <v>Warm</v>
      </c>
      <c r="K463" s="52" t="str">
        <f aca="false">IF(J463="Hot","≤ 5 min",IF(J463="Warm","≤ 24 hrs","≤ 72 hrs"))</f>
        <v>≤ 24 hrs</v>
      </c>
      <c r="L463" s="79" t="str">
        <f aca="false">IF(J463="Hot","Open w/ site-visit slot offer · highlight scarcity · close for visit date",IF(J463="Warm","Share floor plan + EMI calc · qualify timeline · book callback","Polite single attempt · log objection · move to retargeting"))</f>
        <v>Share floor plan + EMI calc · qualify timeline · book callback</v>
      </c>
    </row>
    <row r="464" customFormat="false" ht="15" hidden="false" customHeight="true" outlineLevel="0" collapsed="false">
      <c r="B464" s="49" t="n">
        <v>459</v>
      </c>
      <c r="C464" s="49" t="str">
        <f aca="false">'4. Scored Leads'!A147</f>
        <v>L0146</v>
      </c>
      <c r="D464" s="49" t="str">
        <f aca="false">'4. Scored Leads'!B147</f>
        <v>Arif Sheikh</v>
      </c>
      <c r="E464" s="49" t="str">
        <f aca="false">'4. Scored Leads'!C147</f>
        <v>01899824558</v>
      </c>
      <c r="F464" s="49" t="str">
        <f aca="false">'4. Scored Leads'!D147</f>
        <v>Khilgaon</v>
      </c>
      <c r="G464" s="49" t="str">
        <f aca="false">'4. Scored Leads'!E147</f>
        <v>Skyline Heights – Bashundhara</v>
      </c>
      <c r="H464" s="51" t="n">
        <f aca="false">'4. Scored Leads'!G147</f>
        <v>4499999</v>
      </c>
      <c r="I464" s="56" t="n">
        <f aca="false">'4. Scored Leads'!X147</f>
        <v>54</v>
      </c>
      <c r="J464" s="49" t="str">
        <f aca="false">'4. Scored Leads'!Y147</f>
        <v>Warm</v>
      </c>
      <c r="K464" s="49" t="str">
        <f aca="false">IF(J464="Hot","≤ 5 min",IF(J464="Warm","≤ 24 hrs","≤ 72 hrs"))</f>
        <v>≤ 24 hrs</v>
      </c>
      <c r="L464" s="78" t="str">
        <f aca="false">IF(J464="Hot","Open w/ site-visit slot offer · highlight scarcity · close for visit date",IF(J464="Warm","Share floor plan + EMI calc · qualify timeline · book callback","Polite single attempt · log objection · move to retargeting"))</f>
        <v>Share floor plan + EMI calc · qualify timeline · book callback</v>
      </c>
    </row>
    <row r="465" customFormat="false" ht="15" hidden="false" customHeight="true" outlineLevel="0" collapsed="false">
      <c r="B465" s="52" t="n">
        <v>460</v>
      </c>
      <c r="C465" s="52" t="str">
        <f aca="false">'4. Scored Leads'!A164</f>
        <v>L0163</v>
      </c>
      <c r="D465" s="52" t="str">
        <f aca="false">'4. Scored Leads'!B164</f>
        <v>Rakib Rahman</v>
      </c>
      <c r="E465" s="52" t="str">
        <f aca="false">'4. Scored Leads'!C164</f>
        <v>01400384576</v>
      </c>
      <c r="F465" s="52" t="str">
        <f aca="false">'4. Scored Leads'!D164</f>
        <v>Mirpur DOHS</v>
      </c>
      <c r="G465" s="52" t="str">
        <f aca="false">'4. Scored Leads'!E164</f>
        <v>Generic / Not Sure</v>
      </c>
      <c r="H465" s="54" t="n">
        <f aca="false">'4. Scored Leads'!G164</f>
        <v>6999999</v>
      </c>
      <c r="I465" s="58" t="n">
        <f aca="false">'4. Scored Leads'!X164</f>
        <v>54</v>
      </c>
      <c r="J465" s="52" t="str">
        <f aca="false">'4. Scored Leads'!Y164</f>
        <v>Warm</v>
      </c>
      <c r="K465" s="52" t="str">
        <f aca="false">IF(J465="Hot","≤ 5 min",IF(J465="Warm","≤ 24 hrs","≤ 72 hrs"))</f>
        <v>≤ 24 hrs</v>
      </c>
      <c r="L465" s="79" t="str">
        <f aca="false">IF(J465="Hot","Open w/ site-visit slot offer · highlight scarcity · close for visit date",IF(J465="Warm","Share floor plan + EMI calc · qualify timeline · book callback","Polite single attempt · log objection · move to retargeting"))</f>
        <v>Share floor plan + EMI calc · qualify timeline · book callback</v>
      </c>
    </row>
    <row r="466" customFormat="false" ht="15" hidden="false" customHeight="true" outlineLevel="0" collapsed="false">
      <c r="B466" s="49" t="n">
        <v>461</v>
      </c>
      <c r="C466" s="49" t="str">
        <f aca="false">'4. Scored Leads'!A305</f>
        <v>L0304</v>
      </c>
      <c r="D466" s="49" t="str">
        <f aca="false">'4. Scored Leads'!B305</f>
        <v>Mahbuba Islam</v>
      </c>
      <c r="E466" s="49" t="str">
        <f aca="false">'4. Scored Leads'!C305</f>
        <v>01861968931</v>
      </c>
      <c r="F466" s="49" t="str">
        <f aca="false">'4. Scored Leads'!D305</f>
        <v>Bashundhara R/A</v>
      </c>
      <c r="G466" s="49" t="str">
        <f aca="false">'4. Scored Leads'!E305</f>
        <v>Aftab Garden Residence</v>
      </c>
      <c r="H466" s="51" t="n">
        <f aca="false">'4. Scored Leads'!G305</f>
        <v>0</v>
      </c>
      <c r="I466" s="56" t="n">
        <f aca="false">'4. Scored Leads'!X305</f>
        <v>54</v>
      </c>
      <c r="J466" s="49" t="str">
        <f aca="false">'4. Scored Leads'!Y305</f>
        <v>Warm</v>
      </c>
      <c r="K466" s="49" t="str">
        <f aca="false">IF(J466="Hot","≤ 5 min",IF(J466="Warm","≤ 24 hrs","≤ 72 hrs"))</f>
        <v>≤ 24 hrs</v>
      </c>
      <c r="L466" s="78" t="str">
        <f aca="false">IF(J466="Hot","Open w/ site-visit slot offer · highlight scarcity · close for visit date",IF(J466="Warm","Share floor plan + EMI calc · qualify timeline · book callback","Polite single attempt · log objection · move to retargeting"))</f>
        <v>Share floor plan + EMI calc · qualify timeline · book callback</v>
      </c>
    </row>
    <row r="467" customFormat="false" ht="15" hidden="false" customHeight="true" outlineLevel="0" collapsed="false">
      <c r="B467" s="52" t="n">
        <v>462</v>
      </c>
      <c r="C467" s="52" t="str">
        <f aca="false">'4. Scored Leads'!A462</f>
        <v>L0461</v>
      </c>
      <c r="D467" s="52" t="str">
        <f aca="false">'4. Scored Leads'!B462</f>
        <v>Rakib Akhtar</v>
      </c>
      <c r="E467" s="52" t="str">
        <f aca="false">'4. Scored Leads'!C462</f>
        <v>01698999275</v>
      </c>
      <c r="F467" s="52" t="str">
        <f aca="false">'4. Scored Leads'!D462</f>
        <v>Bashundhara R/A</v>
      </c>
      <c r="G467" s="52" t="str">
        <f aca="false">'4. Scored Leads'!E462</f>
        <v>Generic / Not Sure</v>
      </c>
      <c r="H467" s="54" t="n">
        <f aca="false">'4. Scored Leads'!G462</f>
        <v>4499999</v>
      </c>
      <c r="I467" s="58" t="n">
        <f aca="false">'4. Scored Leads'!X462</f>
        <v>54</v>
      </c>
      <c r="J467" s="52" t="str">
        <f aca="false">'4. Scored Leads'!Y462</f>
        <v>Warm</v>
      </c>
      <c r="K467" s="52" t="str">
        <f aca="false">IF(J467="Hot","≤ 5 min",IF(J467="Warm","≤ 24 hrs","≤ 72 hrs"))</f>
        <v>≤ 24 hrs</v>
      </c>
      <c r="L467" s="79" t="str">
        <f aca="false">IF(J467="Hot","Open w/ site-visit slot offer · highlight scarcity · close for visit date",IF(J467="Warm","Share floor plan + EMI calc · qualify timeline · book callback","Polite single attempt · log objection · move to retargeting"))</f>
        <v>Share floor plan + EMI calc · qualify timeline · book callback</v>
      </c>
    </row>
    <row r="468" customFormat="false" ht="15" hidden="false" customHeight="true" outlineLevel="0" collapsed="false">
      <c r="B468" s="49" t="n">
        <v>463</v>
      </c>
      <c r="C468" s="49" t="str">
        <f aca="false">'4. Scored Leads'!A479</f>
        <v>L0478</v>
      </c>
      <c r="D468" s="49" t="str">
        <f aca="false">'4. Scored Leads'!B479</f>
        <v>Tarek Rahman</v>
      </c>
      <c r="E468" s="49" t="str">
        <f aca="false">'4. Scored Leads'!C479</f>
        <v>01417934065</v>
      </c>
      <c r="F468" s="49" t="str">
        <f aca="false">'4. Scored Leads'!D479</f>
        <v>Outside Dhaka</v>
      </c>
      <c r="G468" s="49" t="str">
        <f aca="false">'4. Scored Leads'!E479</f>
        <v>Generic / Not Sure</v>
      </c>
      <c r="H468" s="51" t="n">
        <f aca="false">'4. Scored Leads'!G479</f>
        <v>11249999</v>
      </c>
      <c r="I468" s="56" t="n">
        <f aca="false">'4. Scored Leads'!X479</f>
        <v>54</v>
      </c>
      <c r="J468" s="49" t="str">
        <f aca="false">'4. Scored Leads'!Y479</f>
        <v>Warm</v>
      </c>
      <c r="K468" s="49" t="str">
        <f aca="false">IF(J468="Hot","≤ 5 min",IF(J468="Warm","≤ 24 hrs","≤ 72 hrs"))</f>
        <v>≤ 24 hrs</v>
      </c>
      <c r="L468" s="78" t="str">
        <f aca="false">IF(J468="Hot","Open w/ site-visit slot offer · highlight scarcity · close for visit date",IF(J468="Warm","Share floor plan + EMI calc · qualify timeline · book callback","Polite single attempt · log objection · move to retargeting"))</f>
        <v>Share floor plan + EMI calc · qualify timeline · book callback</v>
      </c>
    </row>
    <row r="469" customFormat="false" ht="15" hidden="false" customHeight="true" outlineLevel="0" collapsed="false">
      <c r="B469" s="52" t="n">
        <v>464</v>
      </c>
      <c r="C469" s="52" t="str">
        <f aca="false">'4. Scored Leads'!A257</f>
        <v>L0256</v>
      </c>
      <c r="D469" s="52" t="str">
        <f aca="false">'4. Scored Leads'!B257</f>
        <v>Mahbub Akond</v>
      </c>
      <c r="E469" s="52" t="str">
        <f aca="false">'4. Scored Leads'!C257</f>
        <v>01753473552</v>
      </c>
      <c r="F469" s="52" t="str">
        <f aca="false">'4. Scored Leads'!D257</f>
        <v>Badda</v>
      </c>
      <c r="G469" s="52" t="str">
        <f aca="false">'4. Scored Leads'!E257</f>
        <v>Generic / Not Sure</v>
      </c>
      <c r="H469" s="54" t="n">
        <f aca="false">'4. Scored Leads'!G257</f>
        <v>8999999</v>
      </c>
      <c r="I469" s="58" t="n">
        <f aca="false">'4. Scored Leads'!X257</f>
        <v>53</v>
      </c>
      <c r="J469" s="52" t="str">
        <f aca="false">'4. Scored Leads'!Y257</f>
        <v>Warm</v>
      </c>
      <c r="K469" s="52" t="str">
        <f aca="false">IF(J469="Hot","≤ 5 min",IF(J469="Warm","≤ 24 hrs","≤ 72 hrs"))</f>
        <v>≤ 24 hrs</v>
      </c>
      <c r="L469" s="79" t="str">
        <f aca="false">IF(J469="Hot","Open w/ site-visit slot offer · highlight scarcity · close for visit date",IF(J469="Warm","Share floor plan + EMI calc · qualify timeline · book callback","Polite single attempt · log objection · move to retargeting"))</f>
        <v>Share floor plan + EMI calc · qualify timeline · book callback</v>
      </c>
    </row>
    <row r="470" customFormat="false" ht="15" hidden="false" customHeight="true" outlineLevel="0" collapsed="false">
      <c r="B470" s="49" t="n">
        <v>465</v>
      </c>
      <c r="C470" s="49" t="str">
        <f aca="false">'4. Scored Leads'!A49</f>
        <v>L0048</v>
      </c>
      <c r="D470" s="49" t="str">
        <f aca="false">'4. Scored Leads'!B49</f>
        <v>Tahmina Pramanik</v>
      </c>
      <c r="E470" s="49" t="str">
        <f aca="false">'4. Scored Leads'!C49</f>
        <v>01408932460</v>
      </c>
      <c r="F470" s="49" t="str">
        <f aca="false">'4. Scored Leads'!D49</f>
        <v>Mirpur DOHS</v>
      </c>
      <c r="G470" s="49" t="str">
        <f aca="false">'4. Scored Leads'!E49</f>
        <v>Skyline Heights – Bashundhara</v>
      </c>
      <c r="H470" s="51" t="n">
        <f aca="false">'4. Scored Leads'!G49</f>
        <v>4499999</v>
      </c>
      <c r="I470" s="56" t="n">
        <f aca="false">'4. Scored Leads'!X49</f>
        <v>52</v>
      </c>
      <c r="J470" s="49" t="str">
        <f aca="false">'4. Scored Leads'!Y49</f>
        <v>Warm</v>
      </c>
      <c r="K470" s="49" t="str">
        <f aca="false">IF(J470="Hot","≤ 5 min",IF(J470="Warm","≤ 24 hrs","≤ 72 hrs"))</f>
        <v>≤ 24 hrs</v>
      </c>
      <c r="L470" s="78" t="str">
        <f aca="false">IF(J470="Hot","Open w/ site-visit slot offer · highlight scarcity · close for visit date",IF(J470="Warm","Share floor plan + EMI calc · qualify timeline · book callback","Polite single attempt · log objection · move to retargeting"))</f>
        <v>Share floor plan + EMI calc · qualify timeline · book callback</v>
      </c>
    </row>
    <row r="471" customFormat="false" ht="15" hidden="false" customHeight="true" outlineLevel="0" collapsed="false">
      <c r="B471" s="52" t="n">
        <v>466</v>
      </c>
      <c r="C471" s="52" t="str">
        <f aca="false">'4. Scored Leads'!A159</f>
        <v>L0158</v>
      </c>
      <c r="D471" s="52" t="str">
        <f aca="false">'4. Scored Leads'!B159</f>
        <v>Nazmul Mahmud</v>
      </c>
      <c r="E471" s="52" t="str">
        <f aca="false">'4. Scored Leads'!C159</f>
        <v>01499210752</v>
      </c>
      <c r="F471" s="52" t="str">
        <f aca="false">'4. Scored Leads'!D159</f>
        <v>Mirpur DOHS</v>
      </c>
      <c r="G471" s="52" t="str">
        <f aca="false">'4. Scored Leads'!E159</f>
        <v>Generic / Not Sure</v>
      </c>
      <c r="H471" s="54" t="n">
        <f aca="false">'4. Scored Leads'!G159</f>
        <v>8999999</v>
      </c>
      <c r="I471" s="58" t="n">
        <f aca="false">'4. Scored Leads'!X159</f>
        <v>52</v>
      </c>
      <c r="J471" s="52" t="str">
        <f aca="false">'4. Scored Leads'!Y159</f>
        <v>Warm</v>
      </c>
      <c r="K471" s="52" t="str">
        <f aca="false">IF(J471="Hot","≤ 5 min",IF(J471="Warm","≤ 24 hrs","≤ 72 hrs"))</f>
        <v>≤ 24 hrs</v>
      </c>
      <c r="L471" s="79" t="str">
        <f aca="false">IF(J471="Hot","Open w/ site-visit slot offer · highlight scarcity · close for visit date",IF(J471="Warm","Share floor plan + EMI calc · qualify timeline · book callback","Polite single attempt · log objection · move to retargeting"))</f>
        <v>Share floor plan + EMI calc · qualify timeline · book callback</v>
      </c>
    </row>
    <row r="472" customFormat="false" ht="15" hidden="false" customHeight="true" outlineLevel="0" collapsed="false">
      <c r="B472" s="49" t="n">
        <v>467</v>
      </c>
      <c r="C472" s="49" t="str">
        <f aca="false">'4. Scored Leads'!A163</f>
        <v>L0162</v>
      </c>
      <c r="D472" s="49" t="str">
        <f aca="false">'4. Scored Leads'!B163</f>
        <v>Mahmud Reza</v>
      </c>
      <c r="E472" s="49" t="str">
        <f aca="false">'4. Scored Leads'!C163</f>
        <v>01398042043</v>
      </c>
      <c r="F472" s="49" t="str">
        <f aca="false">'4. Scored Leads'!D163</f>
        <v>Outside Dhaka</v>
      </c>
      <c r="G472" s="49" t="str">
        <f aca="false">'4. Scored Leads'!E163</f>
        <v>Generic / Not Sure</v>
      </c>
      <c r="H472" s="51" t="n">
        <f aca="false">'4. Scored Leads'!G163</f>
        <v>13750000</v>
      </c>
      <c r="I472" s="56" t="n">
        <f aca="false">'4. Scored Leads'!X163</f>
        <v>52</v>
      </c>
      <c r="J472" s="49" t="str">
        <f aca="false">'4. Scored Leads'!Y163</f>
        <v>Warm</v>
      </c>
      <c r="K472" s="49" t="str">
        <f aca="false">IF(J472="Hot","≤ 5 min",IF(J472="Warm","≤ 24 hrs","≤ 72 hrs"))</f>
        <v>≤ 24 hrs</v>
      </c>
      <c r="L472" s="78" t="str">
        <f aca="false">IF(J472="Hot","Open w/ site-visit slot offer · highlight scarcity · close for visit date",IF(J472="Warm","Share floor plan + EMI calc · qualify timeline · book callback","Polite single attempt · log objection · move to retargeting"))</f>
        <v>Share floor plan + EMI calc · qualify timeline · book callback</v>
      </c>
    </row>
    <row r="473" customFormat="false" ht="15" hidden="false" customHeight="true" outlineLevel="0" collapsed="false">
      <c r="B473" s="52" t="n">
        <v>468</v>
      </c>
      <c r="C473" s="52" t="str">
        <f aca="false">'4. Scored Leads'!A170</f>
        <v>L0169</v>
      </c>
      <c r="D473" s="52" t="str">
        <f aca="false">'4. Scored Leads'!B170</f>
        <v>Saiful Siddique</v>
      </c>
      <c r="E473" s="52" t="str">
        <f aca="false">'4. Scored Leads'!C170</f>
        <v>01521230940</v>
      </c>
      <c r="F473" s="52" t="str">
        <f aca="false">'4. Scored Leads'!D170</f>
        <v>Dhanmondi</v>
      </c>
      <c r="G473" s="52" t="str">
        <f aca="false">'4. Scored Leads'!E170</f>
        <v>Uttara Greenview</v>
      </c>
      <c r="H473" s="54" t="n">
        <f aca="false">'4. Scored Leads'!G170</f>
        <v>0</v>
      </c>
      <c r="I473" s="58" t="n">
        <f aca="false">'4. Scored Leads'!X170</f>
        <v>52</v>
      </c>
      <c r="J473" s="52" t="str">
        <f aca="false">'4. Scored Leads'!Y170</f>
        <v>Warm</v>
      </c>
      <c r="K473" s="52" t="str">
        <f aca="false">IF(J473="Hot","≤ 5 min",IF(J473="Warm","≤ 24 hrs","≤ 72 hrs"))</f>
        <v>≤ 24 hrs</v>
      </c>
      <c r="L473" s="79" t="str">
        <f aca="false">IF(J473="Hot","Open w/ site-visit slot offer · highlight scarcity · close for visit date",IF(J473="Warm","Share floor plan + EMI calc · qualify timeline · book callback","Polite single attempt · log objection · move to retargeting"))</f>
        <v>Share floor plan + EMI calc · qualify timeline · book callback</v>
      </c>
    </row>
    <row r="474" customFormat="false" ht="15" hidden="false" customHeight="true" outlineLevel="0" collapsed="false">
      <c r="B474" s="49" t="n">
        <v>469</v>
      </c>
      <c r="C474" s="49" t="str">
        <f aca="false">'4. Scored Leads'!A345</f>
        <v>L0344</v>
      </c>
      <c r="D474" s="49" t="str">
        <f aca="false">'4. Scored Leads'!B345</f>
        <v>Lubna Pramanik</v>
      </c>
      <c r="E474" s="49" t="str">
        <f aca="false">'4. Scored Leads'!C345</f>
        <v>01787066266</v>
      </c>
      <c r="F474" s="49" t="str">
        <f aca="false">'4. Scored Leads'!D345</f>
        <v>Outside Dhaka</v>
      </c>
      <c r="G474" s="49" t="str">
        <f aca="false">'4. Scored Leads'!E345</f>
        <v>Skyline Heights – Bashundhara</v>
      </c>
      <c r="H474" s="51" t="n">
        <f aca="false">'4. Scored Leads'!G345</f>
        <v>6999999</v>
      </c>
      <c r="I474" s="56" t="n">
        <f aca="false">'4. Scored Leads'!X345</f>
        <v>52</v>
      </c>
      <c r="J474" s="49" t="str">
        <f aca="false">'4. Scored Leads'!Y345</f>
        <v>Warm</v>
      </c>
      <c r="K474" s="49" t="str">
        <f aca="false">IF(J474="Hot","≤ 5 min",IF(J474="Warm","≤ 24 hrs","≤ 72 hrs"))</f>
        <v>≤ 24 hrs</v>
      </c>
      <c r="L474" s="78" t="str">
        <f aca="false">IF(J474="Hot","Open w/ site-visit slot offer · highlight scarcity · close for visit date",IF(J474="Warm","Share floor plan + EMI calc · qualify timeline · book callback","Polite single attempt · log objection · move to retargeting"))</f>
        <v>Share floor plan + EMI calc · qualify timeline · book callback</v>
      </c>
    </row>
    <row r="475" customFormat="false" ht="15" hidden="false" customHeight="true" outlineLevel="0" collapsed="false">
      <c r="B475" s="52" t="n">
        <v>470</v>
      </c>
      <c r="C475" s="52" t="str">
        <f aca="false">'4. Scored Leads'!A404</f>
        <v>L0403</v>
      </c>
      <c r="D475" s="52" t="str">
        <f aca="false">'4. Scored Leads'!B404</f>
        <v>Mahbub Siddique</v>
      </c>
      <c r="E475" s="52" t="str">
        <f aca="false">'4. Scored Leads'!C404</f>
        <v>01326228225</v>
      </c>
      <c r="F475" s="52" t="str">
        <f aca="false">'4. Scored Leads'!D404</f>
        <v>Badda</v>
      </c>
      <c r="G475" s="52" t="str">
        <f aca="false">'4. Scored Leads'!E404</f>
        <v>Generic / Not Sure</v>
      </c>
      <c r="H475" s="54" t="n">
        <f aca="false">'4. Scored Leads'!G404</f>
        <v>4499999</v>
      </c>
      <c r="I475" s="58" t="n">
        <f aca="false">'4. Scored Leads'!X404</f>
        <v>52</v>
      </c>
      <c r="J475" s="52" t="str">
        <f aca="false">'4. Scored Leads'!Y404</f>
        <v>Warm</v>
      </c>
      <c r="K475" s="52" t="str">
        <f aca="false">IF(J475="Hot","≤ 5 min",IF(J475="Warm","≤ 24 hrs","≤ 72 hrs"))</f>
        <v>≤ 24 hrs</v>
      </c>
      <c r="L475" s="79" t="str">
        <f aca="false">IF(J475="Hot","Open w/ site-visit slot offer · highlight scarcity · close for visit date",IF(J475="Warm","Share floor plan + EMI calc · qualify timeline · book callback","Polite single attempt · log objection · move to retargeting"))</f>
        <v>Share floor plan + EMI calc · qualify timeline · book callback</v>
      </c>
    </row>
    <row r="476" customFormat="false" ht="15" hidden="false" customHeight="true" outlineLevel="0" collapsed="false">
      <c r="B476" s="49" t="n">
        <v>471</v>
      </c>
      <c r="C476" s="49" t="str">
        <f aca="false">'4. Scored Leads'!A416</f>
        <v>L0415</v>
      </c>
      <c r="D476" s="49" t="str">
        <f aca="false">'4. Scored Leads'!B416</f>
        <v>Saiful Reza</v>
      </c>
      <c r="E476" s="49" t="str">
        <f aca="false">'4. Scored Leads'!C416</f>
        <v>01424073333</v>
      </c>
      <c r="F476" s="49" t="str">
        <f aca="false">'4. Scored Leads'!D416</f>
        <v>Badda</v>
      </c>
      <c r="G476" s="49" t="str">
        <f aca="false">'4. Scored Leads'!E416</f>
        <v>Generic / Not Sure</v>
      </c>
      <c r="H476" s="51" t="n">
        <f aca="false">'4. Scored Leads'!G416</f>
        <v>11249999</v>
      </c>
      <c r="I476" s="56" t="n">
        <f aca="false">'4. Scored Leads'!X416</f>
        <v>52</v>
      </c>
      <c r="J476" s="49" t="str">
        <f aca="false">'4. Scored Leads'!Y416</f>
        <v>Warm</v>
      </c>
      <c r="K476" s="49" t="str">
        <f aca="false">IF(J476="Hot","≤ 5 min",IF(J476="Warm","≤ 24 hrs","≤ 72 hrs"))</f>
        <v>≤ 24 hrs</v>
      </c>
      <c r="L476" s="78" t="str">
        <f aca="false">IF(J476="Hot","Open w/ site-visit slot offer · highlight scarcity · close for visit date",IF(J476="Warm","Share floor plan + EMI calc · qualify timeline · book callback","Polite single attempt · log objection · move to retargeting"))</f>
        <v>Share floor plan + EMI calc · qualify timeline · book callback</v>
      </c>
    </row>
    <row r="477" customFormat="false" ht="15" hidden="false" customHeight="true" outlineLevel="0" collapsed="false">
      <c r="B477" s="52" t="n">
        <v>472</v>
      </c>
      <c r="C477" s="52" t="str">
        <f aca="false">'4. Scored Leads'!A456</f>
        <v>L0455</v>
      </c>
      <c r="D477" s="52" t="str">
        <f aca="false">'4. Scored Leads'!B456</f>
        <v>Imran Pramanik</v>
      </c>
      <c r="E477" s="52" t="str">
        <f aca="false">'4. Scored Leads'!C456</f>
        <v>01348113176</v>
      </c>
      <c r="F477" s="52" t="str">
        <f aca="false">'4. Scored Leads'!D456</f>
        <v>Outside Dhaka</v>
      </c>
      <c r="G477" s="52" t="str">
        <f aca="false">'4. Scored Leads'!E456</f>
        <v>Aftab Garden Residence</v>
      </c>
      <c r="H477" s="54" t="n">
        <f aca="false">'4. Scored Leads'!G456</f>
        <v>8999999</v>
      </c>
      <c r="I477" s="58" t="n">
        <f aca="false">'4. Scored Leads'!X456</f>
        <v>52</v>
      </c>
      <c r="J477" s="52" t="str">
        <f aca="false">'4. Scored Leads'!Y456</f>
        <v>Warm</v>
      </c>
      <c r="K477" s="52" t="str">
        <f aca="false">IF(J477="Hot","≤ 5 min",IF(J477="Warm","≤ 24 hrs","≤ 72 hrs"))</f>
        <v>≤ 24 hrs</v>
      </c>
      <c r="L477" s="79" t="str">
        <f aca="false">IF(J477="Hot","Open w/ site-visit slot offer · highlight scarcity · close for visit date",IF(J477="Warm","Share floor plan + EMI calc · qualify timeline · book callback","Polite single attempt · log objection · move to retargeting"))</f>
        <v>Share floor plan + EMI calc · qualify timeline · book callback</v>
      </c>
    </row>
    <row r="478" customFormat="false" ht="15" hidden="false" customHeight="true" outlineLevel="0" collapsed="false">
      <c r="B478" s="49" t="n">
        <v>473</v>
      </c>
      <c r="C478" s="49" t="str">
        <f aca="false">'4. Scored Leads'!A114</f>
        <v>L0113</v>
      </c>
      <c r="D478" s="49" t="str">
        <f aca="false">'4. Scored Leads'!B114</f>
        <v>Rifa Hossain</v>
      </c>
      <c r="E478" s="49" t="str">
        <f aca="false">'4. Scored Leads'!C114</f>
        <v>01621752500</v>
      </c>
      <c r="F478" s="49" t="str">
        <f aca="false">'4. Scored Leads'!D114</f>
        <v>Khilgaon</v>
      </c>
      <c r="G478" s="49" t="str">
        <f aca="false">'4. Scored Leads'!E114</f>
        <v>Generic / Not Sure</v>
      </c>
      <c r="H478" s="51" t="n">
        <f aca="false">'4. Scored Leads'!G114</f>
        <v>8999999</v>
      </c>
      <c r="I478" s="56" t="n">
        <f aca="false">'4. Scored Leads'!X114</f>
        <v>51</v>
      </c>
      <c r="J478" s="49" t="str">
        <f aca="false">'4. Scored Leads'!Y114</f>
        <v>Warm</v>
      </c>
      <c r="K478" s="49" t="str">
        <f aca="false">IF(J478="Hot","≤ 5 min",IF(J478="Warm","≤ 24 hrs","≤ 72 hrs"))</f>
        <v>≤ 24 hrs</v>
      </c>
      <c r="L478" s="78" t="str">
        <f aca="false">IF(J478="Hot","Open w/ site-visit slot offer · highlight scarcity · close for visit date",IF(J478="Warm","Share floor plan + EMI calc · qualify timeline · book callback","Polite single attempt · log objection · move to retargeting"))</f>
        <v>Share floor plan + EMI calc · qualify timeline · book callback</v>
      </c>
    </row>
    <row r="479" customFormat="false" ht="15" hidden="false" customHeight="true" outlineLevel="0" collapsed="false">
      <c r="B479" s="52" t="n">
        <v>474</v>
      </c>
      <c r="C479" s="52" t="str">
        <f aca="false">'4. Scored Leads'!A182</f>
        <v>L0181</v>
      </c>
      <c r="D479" s="52" t="str">
        <f aca="false">'4. Scored Leads'!B182</f>
        <v>Saiful Sheikh</v>
      </c>
      <c r="E479" s="52" t="str">
        <f aca="false">'4. Scored Leads'!C182</f>
        <v>01922010276</v>
      </c>
      <c r="F479" s="52" t="str">
        <f aca="false">'4. Scored Leads'!D182</f>
        <v>Khilgaon</v>
      </c>
      <c r="G479" s="52" t="str">
        <f aca="false">'4. Scored Leads'!E182</f>
        <v>Generic / Not Sure</v>
      </c>
      <c r="H479" s="54" t="n">
        <f aca="false">'4. Scored Leads'!G182</f>
        <v>8999999</v>
      </c>
      <c r="I479" s="58" t="n">
        <f aca="false">'4. Scored Leads'!X182</f>
        <v>51</v>
      </c>
      <c r="J479" s="52" t="str">
        <f aca="false">'4. Scored Leads'!Y182</f>
        <v>Warm</v>
      </c>
      <c r="K479" s="52" t="str">
        <f aca="false">IF(J479="Hot","≤ 5 min",IF(J479="Warm","≤ 24 hrs","≤ 72 hrs"))</f>
        <v>≤ 24 hrs</v>
      </c>
      <c r="L479" s="79" t="str">
        <f aca="false">IF(J479="Hot","Open w/ site-visit slot offer · highlight scarcity · close for visit date",IF(J479="Warm","Share floor plan + EMI calc · qualify timeline · book callback","Polite single attempt · log objection · move to retargeting"))</f>
        <v>Share floor plan + EMI calc · qualify timeline · book callback</v>
      </c>
    </row>
    <row r="480" customFormat="false" ht="15" hidden="false" customHeight="true" outlineLevel="0" collapsed="false">
      <c r="B480" s="49" t="n">
        <v>475</v>
      </c>
      <c r="C480" s="49" t="str">
        <f aca="false">'4. Scored Leads'!A236</f>
        <v>L0235</v>
      </c>
      <c r="D480" s="49" t="str">
        <f aca="false">'4. Scored Leads'!B236</f>
        <v>Sajid Sarkar</v>
      </c>
      <c r="E480" s="49" t="str">
        <f aca="false">'4. Scored Leads'!C236</f>
        <v>01715619318</v>
      </c>
      <c r="F480" s="49" t="str">
        <f aca="false">'4. Scored Leads'!D236</f>
        <v>Dhanmondi</v>
      </c>
      <c r="G480" s="49" t="str">
        <f aca="false">'4. Scored Leads'!E236</f>
        <v>Mirpur DOHS Premier</v>
      </c>
      <c r="H480" s="51" t="n">
        <f aca="false">'4. Scored Leads'!G236</f>
        <v>4499999</v>
      </c>
      <c r="I480" s="56" t="n">
        <f aca="false">'4. Scored Leads'!X236</f>
        <v>51</v>
      </c>
      <c r="J480" s="49" t="str">
        <f aca="false">'4. Scored Leads'!Y236</f>
        <v>Warm</v>
      </c>
      <c r="K480" s="49" t="str">
        <f aca="false">IF(J480="Hot","≤ 5 min",IF(J480="Warm","≤ 24 hrs","≤ 72 hrs"))</f>
        <v>≤ 24 hrs</v>
      </c>
      <c r="L480" s="78" t="str">
        <f aca="false">IF(J480="Hot","Open w/ site-visit slot offer · highlight scarcity · close for visit date",IF(J480="Warm","Share floor plan + EMI calc · qualify timeline · book callback","Polite single attempt · log objection · move to retargeting"))</f>
        <v>Share floor plan + EMI calc · qualify timeline · book callback</v>
      </c>
    </row>
    <row r="481" customFormat="false" ht="15" hidden="false" customHeight="true" outlineLevel="0" collapsed="false">
      <c r="B481" s="52" t="n">
        <v>476</v>
      </c>
      <c r="C481" s="52" t="str">
        <f aca="false">'4. Scored Leads'!A320</f>
        <v>L0319</v>
      </c>
      <c r="D481" s="52" t="str">
        <f aca="false">'4. Scored Leads'!B320</f>
        <v>Rakib Reza</v>
      </c>
      <c r="E481" s="52" t="str">
        <f aca="false">'4. Scored Leads'!C320</f>
        <v>01741209117</v>
      </c>
      <c r="F481" s="52" t="str">
        <f aca="false">'4. Scored Leads'!D320</f>
        <v>Dhanmondi</v>
      </c>
      <c r="G481" s="52" t="str">
        <f aca="false">'4. Scored Leads'!E320</f>
        <v>Skyline Heights – Bashundhara</v>
      </c>
      <c r="H481" s="54" t="n">
        <f aca="false">'4. Scored Leads'!G320</f>
        <v>20000000</v>
      </c>
      <c r="I481" s="58" t="n">
        <f aca="false">'4. Scored Leads'!X320</f>
        <v>51</v>
      </c>
      <c r="J481" s="52" t="str">
        <f aca="false">'4. Scored Leads'!Y320</f>
        <v>Warm</v>
      </c>
      <c r="K481" s="52" t="str">
        <f aca="false">IF(J481="Hot","≤ 5 min",IF(J481="Warm","≤ 24 hrs","≤ 72 hrs"))</f>
        <v>≤ 24 hrs</v>
      </c>
      <c r="L481" s="79" t="str">
        <f aca="false">IF(J481="Hot","Open w/ site-visit slot offer · highlight scarcity · close for visit date",IF(J481="Warm","Share floor plan + EMI calc · qualify timeline · book callback","Polite single attempt · log objection · move to retargeting"))</f>
        <v>Share floor plan + EMI calc · qualify timeline · book callback</v>
      </c>
    </row>
    <row r="482" customFormat="false" ht="15" hidden="false" customHeight="true" outlineLevel="0" collapsed="false">
      <c r="B482" s="49" t="n">
        <v>477</v>
      </c>
      <c r="C482" s="49" t="str">
        <f aca="false">'4. Scored Leads'!A356</f>
        <v>L0355</v>
      </c>
      <c r="D482" s="49" t="str">
        <f aca="false">'4. Scored Leads'!B356</f>
        <v>Tanvir Mollah</v>
      </c>
      <c r="E482" s="49" t="str">
        <f aca="false">'4. Scored Leads'!C356</f>
        <v>01328941347</v>
      </c>
      <c r="F482" s="49" t="str">
        <f aca="false">'4. Scored Leads'!D356</f>
        <v>Outside Dhaka</v>
      </c>
      <c r="G482" s="49" t="str">
        <f aca="false">'4. Scored Leads'!E356</f>
        <v>Uttara Greenview</v>
      </c>
      <c r="H482" s="51" t="n">
        <f aca="false">'4. Scored Leads'!G356</f>
        <v>20000000</v>
      </c>
      <c r="I482" s="56" t="n">
        <f aca="false">'4. Scored Leads'!X356</f>
        <v>51</v>
      </c>
      <c r="J482" s="49" t="str">
        <f aca="false">'4. Scored Leads'!Y356</f>
        <v>Warm</v>
      </c>
      <c r="K482" s="49" t="str">
        <f aca="false">IF(J482="Hot","≤ 5 min",IF(J482="Warm","≤ 24 hrs","≤ 72 hrs"))</f>
        <v>≤ 24 hrs</v>
      </c>
      <c r="L482" s="78" t="str">
        <f aca="false">IF(J482="Hot","Open w/ site-visit slot offer · highlight scarcity · close for visit date",IF(J482="Warm","Share floor plan + EMI calc · qualify timeline · book callback","Polite single attempt · log objection · move to retargeting"))</f>
        <v>Share floor plan + EMI calc · qualify timeline · book callback</v>
      </c>
    </row>
    <row r="483" customFormat="false" ht="15" hidden="false" customHeight="true" outlineLevel="0" collapsed="false">
      <c r="B483" s="52" t="n">
        <v>478</v>
      </c>
      <c r="C483" s="52" t="str">
        <f aca="false">'4. Scored Leads'!A446</f>
        <v>L0445</v>
      </c>
      <c r="D483" s="52" t="str">
        <f aca="false">'4. Scored Leads'!B446</f>
        <v>Tarek Hossain</v>
      </c>
      <c r="E483" s="52" t="str">
        <f aca="false">'4. Scored Leads'!C446</f>
        <v>01362813721</v>
      </c>
      <c r="F483" s="52" t="str">
        <f aca="false">'4. Scored Leads'!D446</f>
        <v>Badda</v>
      </c>
      <c r="G483" s="52" t="str">
        <f aca="false">'4. Scored Leads'!E446</f>
        <v>Banasree Bay</v>
      </c>
      <c r="H483" s="54" t="n">
        <f aca="false">'4. Scored Leads'!G446</f>
        <v>4499999</v>
      </c>
      <c r="I483" s="58" t="n">
        <f aca="false">'4. Scored Leads'!X446</f>
        <v>51</v>
      </c>
      <c r="J483" s="52" t="str">
        <f aca="false">'4. Scored Leads'!Y446</f>
        <v>Warm</v>
      </c>
      <c r="K483" s="52" t="str">
        <f aca="false">IF(J483="Hot","≤ 5 min",IF(J483="Warm","≤ 24 hrs","≤ 72 hrs"))</f>
        <v>≤ 24 hrs</v>
      </c>
      <c r="L483" s="79" t="str">
        <f aca="false">IF(J483="Hot","Open w/ site-visit slot offer · highlight scarcity · close for visit date",IF(J483="Warm","Share floor plan + EMI calc · qualify timeline · book callback","Polite single attempt · log objection · move to retargeting"))</f>
        <v>Share floor plan + EMI calc · qualify timeline · book callback</v>
      </c>
    </row>
    <row r="484" customFormat="false" ht="15" hidden="false" customHeight="true" outlineLevel="0" collapsed="false">
      <c r="B484" s="49" t="n">
        <v>479</v>
      </c>
      <c r="C484" s="49" t="str">
        <f aca="false">'4. Scored Leads'!A483</f>
        <v>L0482</v>
      </c>
      <c r="D484" s="49" t="str">
        <f aca="false">'4. Scored Leads'!B483</f>
        <v>Imran Talukder</v>
      </c>
      <c r="E484" s="49" t="str">
        <f aca="false">'4. Scored Leads'!C483</f>
        <v>01344039464</v>
      </c>
      <c r="F484" s="49" t="str">
        <f aca="false">'4. Scored Leads'!D483</f>
        <v>Outside Dhaka</v>
      </c>
      <c r="G484" s="49" t="str">
        <f aca="false">'4. Scored Leads'!E483</f>
        <v>Aftab Garden Residence</v>
      </c>
      <c r="H484" s="51" t="n">
        <f aca="false">'4. Scored Leads'!G483</f>
        <v>8999999</v>
      </c>
      <c r="I484" s="56" t="n">
        <f aca="false">'4. Scored Leads'!X483</f>
        <v>51</v>
      </c>
      <c r="J484" s="49" t="str">
        <f aca="false">'4. Scored Leads'!Y483</f>
        <v>Warm</v>
      </c>
      <c r="K484" s="49" t="str">
        <f aca="false">IF(J484="Hot","≤ 5 min",IF(J484="Warm","≤ 24 hrs","≤ 72 hrs"))</f>
        <v>≤ 24 hrs</v>
      </c>
      <c r="L484" s="78" t="str">
        <f aca="false">IF(J484="Hot","Open w/ site-visit slot offer · highlight scarcity · close for visit date",IF(J484="Warm","Share floor plan + EMI calc · qualify timeline · book callback","Polite single attempt · log objection · move to retargeting"))</f>
        <v>Share floor plan + EMI calc · qualify timeline · book callback</v>
      </c>
    </row>
    <row r="485" customFormat="false" ht="15" hidden="false" customHeight="true" outlineLevel="0" collapsed="false">
      <c r="B485" s="52" t="n">
        <v>480</v>
      </c>
      <c r="C485" s="52" t="str">
        <f aca="false">'4. Scored Leads'!A54</f>
        <v>L0053</v>
      </c>
      <c r="D485" s="52" t="str">
        <f aca="false">'4. Scored Leads'!B54</f>
        <v>Saiful Talukder</v>
      </c>
      <c r="E485" s="52" t="str">
        <f aca="false">'4. Scored Leads'!C54</f>
        <v>01670589578</v>
      </c>
      <c r="F485" s="52" t="str">
        <f aca="false">'4. Scored Leads'!D54</f>
        <v>Outside Dhaka</v>
      </c>
      <c r="G485" s="52" t="str">
        <f aca="false">'4. Scored Leads'!E54</f>
        <v>Generic / Not Sure</v>
      </c>
      <c r="H485" s="54" t="n">
        <f aca="false">'4. Scored Leads'!G54</f>
        <v>13750000</v>
      </c>
      <c r="I485" s="58" t="n">
        <f aca="false">'4. Scored Leads'!X54</f>
        <v>50</v>
      </c>
      <c r="J485" s="52" t="str">
        <f aca="false">'4. Scored Leads'!Y54</f>
        <v>Warm</v>
      </c>
      <c r="K485" s="52" t="str">
        <f aca="false">IF(J485="Hot","≤ 5 min",IF(J485="Warm","≤ 24 hrs","≤ 72 hrs"))</f>
        <v>≤ 24 hrs</v>
      </c>
      <c r="L485" s="79" t="str">
        <f aca="false">IF(J485="Hot","Open w/ site-visit slot offer · highlight scarcity · close for visit date",IF(J485="Warm","Share floor plan + EMI calc · qualify timeline · book callback","Polite single attempt · log objection · move to retargeting"))</f>
        <v>Share floor plan + EMI calc · qualify timeline · book callback</v>
      </c>
    </row>
    <row r="486" customFormat="false" ht="15" hidden="false" customHeight="true" outlineLevel="0" collapsed="false">
      <c r="B486" s="49" t="n">
        <v>481</v>
      </c>
      <c r="C486" s="49" t="str">
        <f aca="false">'4. Scored Leads'!A155</f>
        <v>L0154</v>
      </c>
      <c r="D486" s="49" t="str">
        <f aca="false">'4. Scored Leads'!B155</f>
        <v>Tausif Talukder</v>
      </c>
      <c r="E486" s="49" t="str">
        <f aca="false">'4. Scored Leads'!C155</f>
        <v>01782744857</v>
      </c>
      <c r="F486" s="49" t="str">
        <f aca="false">'4. Scored Leads'!D155</f>
        <v>Dhanmondi</v>
      </c>
      <c r="G486" s="49" t="str">
        <f aca="false">'4. Scored Leads'!E155</f>
        <v>Mirpur DOHS Premier</v>
      </c>
      <c r="H486" s="51" t="n">
        <f aca="false">'4. Scored Leads'!G155</f>
        <v>4499999</v>
      </c>
      <c r="I486" s="56" t="n">
        <f aca="false">'4. Scored Leads'!X155</f>
        <v>50</v>
      </c>
      <c r="J486" s="49" t="str">
        <f aca="false">'4. Scored Leads'!Y155</f>
        <v>Warm</v>
      </c>
      <c r="K486" s="49" t="str">
        <f aca="false">IF(J486="Hot","≤ 5 min",IF(J486="Warm","≤ 24 hrs","≤ 72 hrs"))</f>
        <v>≤ 24 hrs</v>
      </c>
      <c r="L486" s="78" t="str">
        <f aca="false">IF(J486="Hot","Open w/ site-visit slot offer · highlight scarcity · close for visit date",IF(J486="Warm","Share floor plan + EMI calc · qualify timeline · book callback","Polite single attempt · log objection · move to retargeting"))</f>
        <v>Share floor plan + EMI calc · qualify timeline · book callback</v>
      </c>
    </row>
    <row r="487" customFormat="false" ht="15" hidden="false" customHeight="true" outlineLevel="0" collapsed="false">
      <c r="B487" s="52" t="n">
        <v>482</v>
      </c>
      <c r="C487" s="52" t="str">
        <f aca="false">'4. Scored Leads'!A226</f>
        <v>L0225</v>
      </c>
      <c r="D487" s="52" t="str">
        <f aca="false">'4. Scored Leads'!B226</f>
        <v>Rashed Mollah</v>
      </c>
      <c r="E487" s="52" t="str">
        <f aca="false">'4. Scored Leads'!C226</f>
        <v>01321586241</v>
      </c>
      <c r="F487" s="52" t="str">
        <f aca="false">'4. Scored Leads'!D226</f>
        <v>Outside Dhaka</v>
      </c>
      <c r="G487" s="52" t="str">
        <f aca="false">'4. Scored Leads'!E226</f>
        <v>Generic / Not Sure</v>
      </c>
      <c r="H487" s="54" t="n">
        <f aca="false">'4. Scored Leads'!G226</f>
        <v>20000000</v>
      </c>
      <c r="I487" s="58" t="n">
        <f aca="false">'4. Scored Leads'!X226</f>
        <v>50</v>
      </c>
      <c r="J487" s="52" t="str">
        <f aca="false">'4. Scored Leads'!Y226</f>
        <v>Warm</v>
      </c>
      <c r="K487" s="52" t="str">
        <f aca="false">IF(J487="Hot","≤ 5 min",IF(J487="Warm","≤ 24 hrs","≤ 72 hrs"))</f>
        <v>≤ 24 hrs</v>
      </c>
      <c r="L487" s="79" t="str">
        <f aca="false">IF(J487="Hot","Open w/ site-visit slot offer · highlight scarcity · close for visit date",IF(J487="Warm","Share floor plan + EMI calc · qualify timeline · book callback","Polite single attempt · log objection · move to retargeting"))</f>
        <v>Share floor plan + EMI calc · qualify timeline · book callback</v>
      </c>
    </row>
    <row r="488" customFormat="false" ht="15" hidden="false" customHeight="true" outlineLevel="0" collapsed="false">
      <c r="B488" s="49" t="n">
        <v>483</v>
      </c>
      <c r="C488" s="49" t="str">
        <f aca="false">'4. Scored Leads'!A319</f>
        <v>L0318</v>
      </c>
      <c r="D488" s="49" t="str">
        <f aca="false">'4. Scored Leads'!B319</f>
        <v>Sharmin Sheikh</v>
      </c>
      <c r="E488" s="49" t="str">
        <f aca="false">'4. Scored Leads'!C319</f>
        <v>01348253110</v>
      </c>
      <c r="F488" s="49" t="str">
        <f aca="false">'4. Scored Leads'!D319</f>
        <v>Outside Dhaka</v>
      </c>
      <c r="G488" s="49" t="str">
        <f aca="false">'4. Scored Leads'!E319</f>
        <v>Uttara Greenview</v>
      </c>
      <c r="H488" s="51" t="n">
        <f aca="false">'4. Scored Leads'!G319</f>
        <v>6999999</v>
      </c>
      <c r="I488" s="56" t="n">
        <f aca="false">'4. Scored Leads'!X319</f>
        <v>50</v>
      </c>
      <c r="J488" s="49" t="str">
        <f aca="false">'4. Scored Leads'!Y319</f>
        <v>Warm</v>
      </c>
      <c r="K488" s="49" t="str">
        <f aca="false">IF(J488="Hot","≤ 5 min",IF(J488="Warm","≤ 24 hrs","≤ 72 hrs"))</f>
        <v>≤ 24 hrs</v>
      </c>
      <c r="L488" s="78" t="str">
        <f aca="false">IF(J488="Hot","Open w/ site-visit slot offer · highlight scarcity · close for visit date",IF(J488="Warm","Share floor plan + EMI calc · qualify timeline · book callback","Polite single attempt · log objection · move to retargeting"))</f>
        <v>Share floor plan + EMI calc · qualify timeline · book callback</v>
      </c>
    </row>
    <row r="489" customFormat="false" ht="15" hidden="false" customHeight="true" outlineLevel="0" collapsed="false">
      <c r="B489" s="52" t="n">
        <v>484</v>
      </c>
      <c r="C489" s="52" t="str">
        <f aca="false">'4. Scored Leads'!A420</f>
        <v>L0419</v>
      </c>
      <c r="D489" s="52" t="str">
        <f aca="false">'4. Scored Leads'!B420</f>
        <v>Jubayer Chowdhury</v>
      </c>
      <c r="E489" s="52" t="str">
        <f aca="false">'4. Scored Leads'!C420</f>
        <v>01312463351</v>
      </c>
      <c r="F489" s="52" t="str">
        <f aca="false">'4. Scored Leads'!D420</f>
        <v>Khilgaon</v>
      </c>
      <c r="G489" s="52" t="str">
        <f aca="false">'4. Scored Leads'!E420</f>
        <v>Generic / Not Sure</v>
      </c>
      <c r="H489" s="54" t="n">
        <f aca="false">'4. Scored Leads'!G420</f>
        <v>4499999</v>
      </c>
      <c r="I489" s="58" t="n">
        <f aca="false">'4. Scored Leads'!X420</f>
        <v>50</v>
      </c>
      <c r="J489" s="52" t="str">
        <f aca="false">'4. Scored Leads'!Y420</f>
        <v>Warm</v>
      </c>
      <c r="K489" s="52" t="str">
        <f aca="false">IF(J489="Hot","≤ 5 min",IF(J489="Warm","≤ 24 hrs","≤ 72 hrs"))</f>
        <v>≤ 24 hrs</v>
      </c>
      <c r="L489" s="79" t="str">
        <f aca="false">IF(J489="Hot","Open w/ site-visit slot offer · highlight scarcity · close for visit date",IF(J489="Warm","Share floor plan + EMI calc · qualify timeline · book callback","Polite single attempt · log objection · move to retargeting"))</f>
        <v>Share floor plan + EMI calc · qualify timeline · book callback</v>
      </c>
    </row>
    <row r="490" customFormat="false" ht="15" hidden="false" customHeight="true" outlineLevel="0" collapsed="false">
      <c r="B490" s="49" t="n">
        <v>485</v>
      </c>
      <c r="C490" s="49" t="str">
        <f aca="false">'4. Scored Leads'!A189</f>
        <v>L0188</v>
      </c>
      <c r="D490" s="49" t="str">
        <f aca="false">'4. Scored Leads'!B189</f>
        <v>Mizan Mahmud</v>
      </c>
      <c r="E490" s="49" t="str">
        <f aca="false">'4. Scored Leads'!C189</f>
        <v>01320064256</v>
      </c>
      <c r="F490" s="49" t="str">
        <f aca="false">'4. Scored Leads'!D189</f>
        <v>Bashundhara R/A</v>
      </c>
      <c r="G490" s="49" t="str">
        <f aca="false">'4. Scored Leads'!E189</f>
        <v>Generic / Not Sure</v>
      </c>
      <c r="H490" s="51" t="n">
        <f aca="false">'4. Scored Leads'!G189</f>
        <v>4499999</v>
      </c>
      <c r="I490" s="56" t="n">
        <f aca="false">'4. Scored Leads'!X189</f>
        <v>49</v>
      </c>
      <c r="J490" s="49" t="str">
        <f aca="false">'4. Scored Leads'!Y189</f>
        <v>Cold</v>
      </c>
      <c r="K490" s="49" t="str">
        <f aca="false">IF(J490="Hot","≤ 5 min",IF(J490="Warm","≤ 24 hrs","≤ 72 hrs"))</f>
        <v>≤ 72 hrs</v>
      </c>
      <c r="L490" s="78" t="str">
        <f aca="false">IF(J490="Hot","Open w/ site-visit slot offer · highlight scarcity · close for visit date",IF(J490="Warm","Share floor plan + EMI calc · qualify timeline · book callback","Polite single attempt · log objection · move to retargeting"))</f>
        <v>Polite single attempt · log objection · move to retargeting</v>
      </c>
    </row>
    <row r="491" customFormat="false" ht="15" hidden="false" customHeight="true" outlineLevel="0" collapsed="false">
      <c r="B491" s="52" t="n">
        <v>486</v>
      </c>
      <c r="C491" s="52" t="str">
        <f aca="false">'4. Scored Leads'!A245</f>
        <v>L0244</v>
      </c>
      <c r="D491" s="52" t="str">
        <f aca="false">'4. Scored Leads'!B245</f>
        <v>Nazmul Khan</v>
      </c>
      <c r="E491" s="52" t="str">
        <f aca="false">'4. Scored Leads'!C245</f>
        <v>01318956907</v>
      </c>
      <c r="F491" s="52" t="str">
        <f aca="false">'4. Scored Leads'!D245</f>
        <v>Banasree</v>
      </c>
      <c r="G491" s="52" t="str">
        <f aca="false">'4. Scored Leads'!E245</f>
        <v>Generic / Not Sure</v>
      </c>
      <c r="H491" s="54" t="n">
        <f aca="false">'4. Scored Leads'!G245</f>
        <v>4499999</v>
      </c>
      <c r="I491" s="58" t="n">
        <f aca="false">'4. Scored Leads'!X245</f>
        <v>49</v>
      </c>
      <c r="J491" s="52" t="str">
        <f aca="false">'4. Scored Leads'!Y245</f>
        <v>Cold</v>
      </c>
      <c r="K491" s="52" t="str">
        <f aca="false">IF(J491="Hot","≤ 5 min",IF(J491="Warm","≤ 24 hrs","≤ 72 hrs"))</f>
        <v>≤ 72 hrs</v>
      </c>
      <c r="L491" s="79" t="str">
        <f aca="false">IF(J491="Hot","Open w/ site-visit slot offer · highlight scarcity · close for visit date",IF(J491="Warm","Share floor plan + EMI calc · qualify timeline · book callback","Polite single attempt · log objection · move to retargeting"))</f>
        <v>Polite single attempt · log objection · move to retargeting</v>
      </c>
    </row>
    <row r="492" customFormat="false" ht="15" hidden="false" customHeight="true" outlineLevel="0" collapsed="false">
      <c r="B492" s="49" t="n">
        <v>487</v>
      </c>
      <c r="C492" s="49" t="str">
        <f aca="false">'4. Scored Leads'!A328</f>
        <v>L0327</v>
      </c>
      <c r="D492" s="49" t="str">
        <f aca="false">'4. Scored Leads'!B328</f>
        <v>Tanvir Rahman</v>
      </c>
      <c r="E492" s="49" t="str">
        <f aca="false">'4. Scored Leads'!C328</f>
        <v>01967983631</v>
      </c>
      <c r="F492" s="49" t="str">
        <f aca="false">'4. Scored Leads'!D328</f>
        <v>Outside Dhaka</v>
      </c>
      <c r="G492" s="49" t="str">
        <f aca="false">'4. Scored Leads'!E328</f>
        <v>Skyline Heights – Bashundhara</v>
      </c>
      <c r="H492" s="51" t="n">
        <f aca="false">'4. Scored Leads'!G328</f>
        <v>4499999</v>
      </c>
      <c r="I492" s="56" t="n">
        <f aca="false">'4. Scored Leads'!X328</f>
        <v>49</v>
      </c>
      <c r="J492" s="49" t="str">
        <f aca="false">'4. Scored Leads'!Y328</f>
        <v>Cold</v>
      </c>
      <c r="K492" s="49" t="str">
        <f aca="false">IF(J492="Hot","≤ 5 min",IF(J492="Warm","≤ 24 hrs","≤ 72 hrs"))</f>
        <v>≤ 72 hrs</v>
      </c>
      <c r="L492" s="78" t="str">
        <f aca="false">IF(J492="Hot","Open w/ site-visit slot offer · highlight scarcity · close for visit date",IF(J492="Warm","Share floor plan + EMI calc · qualify timeline · book callback","Polite single attempt · log objection · move to retargeting"))</f>
        <v>Polite single attempt · log objection · move to retargeting</v>
      </c>
    </row>
    <row r="493" customFormat="false" ht="15" hidden="false" customHeight="true" outlineLevel="0" collapsed="false">
      <c r="B493" s="52" t="n">
        <v>488</v>
      </c>
      <c r="C493" s="52" t="str">
        <f aca="false">'4. Scored Leads'!A408</f>
        <v>L0407</v>
      </c>
      <c r="D493" s="52" t="str">
        <f aca="false">'4. Scored Leads'!B408</f>
        <v>Rumman Mondol</v>
      </c>
      <c r="E493" s="52" t="str">
        <f aca="false">'4. Scored Leads'!C408</f>
        <v>01611842547</v>
      </c>
      <c r="F493" s="52" t="str">
        <f aca="false">'4. Scored Leads'!D408</f>
        <v>Outside Dhaka</v>
      </c>
      <c r="G493" s="52" t="str">
        <f aca="false">'4. Scored Leads'!E408</f>
        <v>Generic / Not Sure</v>
      </c>
      <c r="H493" s="54" t="n">
        <f aca="false">'4. Scored Leads'!G408</f>
        <v>6999999</v>
      </c>
      <c r="I493" s="58" t="n">
        <f aca="false">'4. Scored Leads'!X408</f>
        <v>49</v>
      </c>
      <c r="J493" s="52" t="str">
        <f aca="false">'4. Scored Leads'!Y408</f>
        <v>Cold</v>
      </c>
      <c r="K493" s="52" t="str">
        <f aca="false">IF(J493="Hot","≤ 5 min",IF(J493="Warm","≤ 24 hrs","≤ 72 hrs"))</f>
        <v>≤ 72 hrs</v>
      </c>
      <c r="L493" s="79" t="str">
        <f aca="false">IF(J493="Hot","Open w/ site-visit slot offer · highlight scarcity · close for visit date",IF(J493="Warm","Share floor plan + EMI calc · qualify timeline · book callback","Polite single attempt · log objection · move to retargeting"))</f>
        <v>Polite single attempt · log objection · move to retargeting</v>
      </c>
    </row>
    <row r="494" customFormat="false" ht="15" hidden="false" customHeight="true" outlineLevel="0" collapsed="false">
      <c r="B494" s="49" t="n">
        <v>489</v>
      </c>
      <c r="C494" s="49" t="str">
        <f aca="false">'4. Scored Leads'!A314</f>
        <v>L0313</v>
      </c>
      <c r="D494" s="49" t="str">
        <f aca="false">'4. Scored Leads'!B314</f>
        <v>Imran Mollah</v>
      </c>
      <c r="E494" s="49" t="str">
        <f aca="false">'4. Scored Leads'!C314</f>
        <v>01601654235</v>
      </c>
      <c r="F494" s="49" t="str">
        <f aca="false">'4. Scored Leads'!D314</f>
        <v>Mohammadpur</v>
      </c>
      <c r="G494" s="49" t="str">
        <f aca="false">'4. Scored Leads'!E314</f>
        <v>Aftab Garden Residence</v>
      </c>
      <c r="H494" s="51" t="n">
        <f aca="false">'4. Scored Leads'!G314</f>
        <v>0</v>
      </c>
      <c r="I494" s="56" t="n">
        <f aca="false">'4. Scored Leads'!X314</f>
        <v>48</v>
      </c>
      <c r="J494" s="49" t="str">
        <f aca="false">'4. Scored Leads'!Y314</f>
        <v>Cold</v>
      </c>
      <c r="K494" s="49" t="str">
        <f aca="false">IF(J494="Hot","≤ 5 min",IF(J494="Warm","≤ 24 hrs","≤ 72 hrs"))</f>
        <v>≤ 72 hrs</v>
      </c>
      <c r="L494" s="78" t="str">
        <f aca="false">IF(J494="Hot","Open w/ site-visit slot offer · highlight scarcity · close for visit date",IF(J494="Warm","Share floor plan + EMI calc · qualify timeline · book callback","Polite single attempt · log objection · move to retargeting"))</f>
        <v>Polite single attempt · log objection · move to retargeting</v>
      </c>
    </row>
    <row r="495" customFormat="false" ht="15" hidden="false" customHeight="true" outlineLevel="0" collapsed="false">
      <c r="B495" s="52" t="n">
        <v>490</v>
      </c>
      <c r="C495" s="52" t="str">
        <f aca="false">'4. Scored Leads'!A48</f>
        <v>L0047</v>
      </c>
      <c r="D495" s="52" t="str">
        <f aca="false">'4. Scored Leads'!B48</f>
        <v>Polash Mollah</v>
      </c>
      <c r="E495" s="52" t="str">
        <f aca="false">'4. Scored Leads'!C48</f>
        <v>01315305152</v>
      </c>
      <c r="F495" s="52" t="str">
        <f aca="false">'4. Scored Leads'!D48</f>
        <v>Uttara</v>
      </c>
      <c r="G495" s="52" t="str">
        <f aca="false">'4. Scored Leads'!E48</f>
        <v>Generic / Not Sure</v>
      </c>
      <c r="H495" s="54" t="n">
        <f aca="false">'4. Scored Leads'!G48</f>
        <v>4499999</v>
      </c>
      <c r="I495" s="58" t="n">
        <f aca="false">'4. Scored Leads'!X48</f>
        <v>47</v>
      </c>
      <c r="J495" s="52" t="str">
        <f aca="false">'4. Scored Leads'!Y48</f>
        <v>Cold</v>
      </c>
      <c r="K495" s="52" t="str">
        <f aca="false">IF(J495="Hot","≤ 5 min",IF(J495="Warm","≤ 24 hrs","≤ 72 hrs"))</f>
        <v>≤ 72 hrs</v>
      </c>
      <c r="L495" s="79" t="str">
        <f aca="false">IF(J495="Hot","Open w/ site-visit slot offer · highlight scarcity · close for visit date",IF(J495="Warm","Share floor plan + EMI calc · qualify timeline · book callback","Polite single attempt · log objection · move to retargeting"))</f>
        <v>Polite single attempt · log objection · move to retargeting</v>
      </c>
    </row>
    <row r="496" customFormat="false" ht="15" hidden="false" customHeight="true" outlineLevel="0" collapsed="false">
      <c r="B496" s="49" t="n">
        <v>491</v>
      </c>
      <c r="C496" s="49" t="str">
        <f aca="false">'4. Scored Leads'!A145</f>
        <v>L0144</v>
      </c>
      <c r="D496" s="49" t="str">
        <f aca="false">'4. Scored Leads'!B145</f>
        <v>Sumona Mahmud</v>
      </c>
      <c r="E496" s="49" t="str">
        <f aca="false">'4. Scored Leads'!C145</f>
        <v>01703691559</v>
      </c>
      <c r="F496" s="49" t="str">
        <f aca="false">'4. Scored Leads'!D145</f>
        <v>Uttara</v>
      </c>
      <c r="G496" s="49" t="str">
        <f aca="false">'4. Scored Leads'!E145</f>
        <v>Generic / Not Sure</v>
      </c>
      <c r="H496" s="51" t="n">
        <f aca="false">'4. Scored Leads'!G145</f>
        <v>0</v>
      </c>
      <c r="I496" s="56" t="n">
        <f aca="false">'4. Scored Leads'!X145</f>
        <v>47</v>
      </c>
      <c r="J496" s="49" t="str">
        <f aca="false">'4. Scored Leads'!Y145</f>
        <v>Cold</v>
      </c>
      <c r="K496" s="49" t="str">
        <f aca="false">IF(J496="Hot","≤ 5 min",IF(J496="Warm","≤ 24 hrs","≤ 72 hrs"))</f>
        <v>≤ 72 hrs</v>
      </c>
      <c r="L496" s="78" t="str">
        <f aca="false">IF(J496="Hot","Open w/ site-visit slot offer · highlight scarcity · close for visit date",IF(J496="Warm","Share floor plan + EMI calc · qualify timeline · book callback","Polite single attempt · log objection · move to retargeting"))</f>
        <v>Polite single attempt · log objection · move to retargeting</v>
      </c>
    </row>
    <row r="497" customFormat="false" ht="15" hidden="false" customHeight="true" outlineLevel="0" collapsed="false">
      <c r="B497" s="52" t="n">
        <v>492</v>
      </c>
      <c r="C497" s="52" t="str">
        <f aca="false">'4. Scored Leads'!A402</f>
        <v>L0401</v>
      </c>
      <c r="D497" s="52" t="str">
        <f aca="false">'4. Scored Leads'!B402</f>
        <v>Polash Hossain</v>
      </c>
      <c r="E497" s="52" t="str">
        <f aca="false">'4. Scored Leads'!C402</f>
        <v>01773607763</v>
      </c>
      <c r="F497" s="52" t="str">
        <f aca="false">'4. Scored Leads'!D402</f>
        <v>Mohammadpur</v>
      </c>
      <c r="G497" s="52" t="str">
        <f aca="false">'4. Scored Leads'!E402</f>
        <v>Generic / Not Sure</v>
      </c>
      <c r="H497" s="54" t="n">
        <f aca="false">'4. Scored Leads'!G402</f>
        <v>8999999</v>
      </c>
      <c r="I497" s="58" t="n">
        <f aca="false">'4. Scored Leads'!X402</f>
        <v>47</v>
      </c>
      <c r="J497" s="52" t="str">
        <f aca="false">'4. Scored Leads'!Y402</f>
        <v>Cold</v>
      </c>
      <c r="K497" s="52" t="str">
        <f aca="false">IF(J497="Hot","≤ 5 min",IF(J497="Warm","≤ 24 hrs","≤ 72 hrs"))</f>
        <v>≤ 72 hrs</v>
      </c>
      <c r="L497" s="79" t="str">
        <f aca="false">IF(J497="Hot","Open w/ site-visit slot offer · highlight scarcity · close for visit date",IF(J497="Warm","Share floor plan + EMI calc · qualify timeline · book callback","Polite single attempt · log objection · move to retargeting"))</f>
        <v>Polite single attempt · log objection · move to retargeting</v>
      </c>
    </row>
    <row r="498" customFormat="false" ht="15" hidden="false" customHeight="true" outlineLevel="0" collapsed="false">
      <c r="B498" s="49" t="n">
        <v>493</v>
      </c>
      <c r="C498" s="49" t="str">
        <f aca="false">'4. Scored Leads'!A458</f>
        <v>L0457</v>
      </c>
      <c r="D498" s="49" t="str">
        <f aca="false">'4. Scored Leads'!B458</f>
        <v>Fahim Islam</v>
      </c>
      <c r="E498" s="49" t="str">
        <f aca="false">'4. Scored Leads'!C458</f>
        <v>01722299077</v>
      </c>
      <c r="F498" s="49" t="str">
        <f aca="false">'4. Scored Leads'!D458</f>
        <v>Outside Dhaka</v>
      </c>
      <c r="G498" s="49" t="str">
        <f aca="false">'4. Scored Leads'!E458</f>
        <v>Mirpur DOHS Premier</v>
      </c>
      <c r="H498" s="51" t="n">
        <f aca="false">'4. Scored Leads'!G458</f>
        <v>4499999</v>
      </c>
      <c r="I498" s="56" t="n">
        <f aca="false">'4. Scored Leads'!X458</f>
        <v>47</v>
      </c>
      <c r="J498" s="49" t="str">
        <f aca="false">'4. Scored Leads'!Y458</f>
        <v>Cold</v>
      </c>
      <c r="K498" s="49" t="str">
        <f aca="false">IF(J498="Hot","≤ 5 min",IF(J498="Warm","≤ 24 hrs","≤ 72 hrs"))</f>
        <v>≤ 72 hrs</v>
      </c>
      <c r="L498" s="78" t="str">
        <f aca="false">IF(J498="Hot","Open w/ site-visit slot offer · highlight scarcity · close for visit date",IF(J498="Warm","Share floor plan + EMI calc · qualify timeline · book callback","Polite single attempt · log objection · move to retargeting"))</f>
        <v>Polite single attempt · log objection · move to retargeting</v>
      </c>
    </row>
    <row r="499" customFormat="false" ht="15" hidden="false" customHeight="true" outlineLevel="0" collapsed="false">
      <c r="B499" s="52" t="n">
        <v>494</v>
      </c>
      <c r="C499" s="52" t="str">
        <f aca="false">'4. Scored Leads'!A192</f>
        <v>L0191</v>
      </c>
      <c r="D499" s="52" t="str">
        <f aca="false">'4. Scored Leads'!B192</f>
        <v>Tarek Karim</v>
      </c>
      <c r="E499" s="52" t="str">
        <f aca="false">'4. Scored Leads'!C192</f>
        <v>01779931365</v>
      </c>
      <c r="F499" s="52" t="str">
        <f aca="false">'4. Scored Leads'!D192</f>
        <v>Outside Dhaka</v>
      </c>
      <c r="G499" s="52" t="str">
        <f aca="false">'4. Scored Leads'!E192</f>
        <v>Skyline Heights – Bashundhara</v>
      </c>
      <c r="H499" s="54" t="n">
        <f aca="false">'4. Scored Leads'!G192</f>
        <v>4499999</v>
      </c>
      <c r="I499" s="58" t="n">
        <f aca="false">'4. Scored Leads'!X192</f>
        <v>46</v>
      </c>
      <c r="J499" s="52" t="str">
        <f aca="false">'4. Scored Leads'!Y192</f>
        <v>Cold</v>
      </c>
      <c r="K499" s="52" t="str">
        <f aca="false">IF(J499="Hot","≤ 5 min",IF(J499="Warm","≤ 24 hrs","≤ 72 hrs"))</f>
        <v>≤ 72 hrs</v>
      </c>
      <c r="L499" s="79" t="str">
        <f aca="false">IF(J499="Hot","Open w/ site-visit slot offer · highlight scarcity · close for visit date",IF(J499="Warm","Share floor plan + EMI calc · qualify timeline · book callback","Polite single attempt · log objection · move to retargeting"))</f>
        <v>Polite single attempt · log objection · move to retargeting</v>
      </c>
    </row>
    <row r="500" customFormat="false" ht="15" hidden="false" customHeight="true" outlineLevel="0" collapsed="false">
      <c r="B500" s="49" t="n">
        <v>495</v>
      </c>
      <c r="C500" s="49" t="str">
        <f aca="false">'4. Scored Leads'!A349</f>
        <v>L0348</v>
      </c>
      <c r="D500" s="49" t="str">
        <f aca="false">'4. Scored Leads'!B349</f>
        <v>Mahbuba Akond</v>
      </c>
      <c r="E500" s="49" t="str">
        <f aca="false">'4. Scored Leads'!C349</f>
        <v>01442673204</v>
      </c>
      <c r="F500" s="49" t="str">
        <f aca="false">'4. Scored Leads'!D349</f>
        <v>Bashundhara R/A</v>
      </c>
      <c r="G500" s="49" t="str">
        <f aca="false">'4. Scored Leads'!E349</f>
        <v>Banasree Bay</v>
      </c>
      <c r="H500" s="51" t="n">
        <f aca="false">'4. Scored Leads'!G349</f>
        <v>4499999</v>
      </c>
      <c r="I500" s="56" t="n">
        <f aca="false">'4. Scored Leads'!X349</f>
        <v>46</v>
      </c>
      <c r="J500" s="49" t="str">
        <f aca="false">'4. Scored Leads'!Y349</f>
        <v>Cold</v>
      </c>
      <c r="K500" s="49" t="str">
        <f aca="false">IF(J500="Hot","≤ 5 min",IF(J500="Warm","≤ 24 hrs","≤ 72 hrs"))</f>
        <v>≤ 72 hrs</v>
      </c>
      <c r="L500" s="78" t="str">
        <f aca="false">IF(J500="Hot","Open w/ site-visit slot offer · highlight scarcity · close for visit date",IF(J500="Warm","Share floor plan + EMI calc · qualify timeline · book callback","Polite single attempt · log objection · move to retargeting"))</f>
        <v>Polite single attempt · log objection · move to retargeting</v>
      </c>
    </row>
    <row r="501" customFormat="false" ht="15" hidden="false" customHeight="true" outlineLevel="0" collapsed="false">
      <c r="B501" s="52" t="n">
        <v>496</v>
      </c>
      <c r="C501" s="52" t="str">
        <f aca="false">'4. Scored Leads'!A358</f>
        <v>L0357</v>
      </c>
      <c r="D501" s="52" t="str">
        <f aca="false">'4. Scored Leads'!B358</f>
        <v>Mehedi Ahmed</v>
      </c>
      <c r="E501" s="52" t="str">
        <f aca="false">'4. Scored Leads'!C358</f>
        <v>01367412415</v>
      </c>
      <c r="F501" s="52" t="str">
        <f aca="false">'4. Scored Leads'!D358</f>
        <v>Uttara</v>
      </c>
      <c r="G501" s="52" t="str">
        <f aca="false">'4. Scored Leads'!E358</f>
        <v>Generic / Not Sure</v>
      </c>
      <c r="H501" s="54" t="n">
        <f aca="false">'4. Scored Leads'!G358</f>
        <v>4499999</v>
      </c>
      <c r="I501" s="58" t="n">
        <f aca="false">'4. Scored Leads'!X358</f>
        <v>46</v>
      </c>
      <c r="J501" s="52" t="str">
        <f aca="false">'4. Scored Leads'!Y358</f>
        <v>Cold</v>
      </c>
      <c r="K501" s="52" t="str">
        <f aca="false">IF(J501="Hot","≤ 5 min",IF(J501="Warm","≤ 24 hrs","≤ 72 hrs"))</f>
        <v>≤ 72 hrs</v>
      </c>
      <c r="L501" s="79" t="str">
        <f aca="false">IF(J501="Hot","Open w/ site-visit slot offer · highlight scarcity · close for visit date",IF(J501="Warm","Share floor plan + EMI calc · qualify timeline · book callback","Polite single attempt · log objection · move to retargeting"))</f>
        <v>Polite single attempt · log objection · move to retargeting</v>
      </c>
    </row>
    <row r="502" customFormat="false" ht="15" hidden="false" customHeight="true" outlineLevel="0" collapsed="false">
      <c r="B502" s="49" t="n">
        <v>497</v>
      </c>
      <c r="C502" s="49" t="str">
        <f aca="false">'4. Scored Leads'!A277</f>
        <v>L0276</v>
      </c>
      <c r="D502" s="49" t="str">
        <f aca="false">'4. Scored Leads'!B277</f>
        <v>Imran Mahmud</v>
      </c>
      <c r="E502" s="49" t="str">
        <f aca="false">'4. Scored Leads'!C277</f>
        <v>01856690551</v>
      </c>
      <c r="F502" s="49" t="str">
        <f aca="false">'4. Scored Leads'!D277</f>
        <v>Dhanmondi</v>
      </c>
      <c r="G502" s="49" t="str">
        <f aca="false">'4. Scored Leads'!E277</f>
        <v>Uttara Greenview</v>
      </c>
      <c r="H502" s="51" t="n">
        <f aca="false">'4. Scored Leads'!G277</f>
        <v>4499999</v>
      </c>
      <c r="I502" s="56" t="n">
        <f aca="false">'4. Scored Leads'!X277</f>
        <v>45</v>
      </c>
      <c r="J502" s="49" t="str">
        <f aca="false">'4. Scored Leads'!Y277</f>
        <v>Cold</v>
      </c>
      <c r="K502" s="49" t="str">
        <f aca="false">IF(J502="Hot","≤ 5 min",IF(J502="Warm","≤ 24 hrs","≤ 72 hrs"))</f>
        <v>≤ 72 hrs</v>
      </c>
      <c r="L502" s="78" t="str">
        <f aca="false">IF(J502="Hot","Open w/ site-visit slot offer · highlight scarcity · close for visit date",IF(J502="Warm","Share floor plan + EMI calc · qualify timeline · book callback","Polite single attempt · log objection · move to retargeting"))</f>
        <v>Polite single attempt · log objection · move to retargeting</v>
      </c>
    </row>
    <row r="503" customFormat="false" ht="15" hidden="false" customHeight="true" outlineLevel="0" collapsed="false">
      <c r="B503" s="52" t="n">
        <v>498</v>
      </c>
      <c r="C503" s="52" t="str">
        <f aca="false">'4. Scored Leads'!A393</f>
        <v>L0392</v>
      </c>
      <c r="D503" s="52" t="str">
        <f aca="false">'4. Scored Leads'!B393</f>
        <v>Lubna Rahman</v>
      </c>
      <c r="E503" s="52" t="str">
        <f aca="false">'4. Scored Leads'!C393</f>
        <v>01884033399</v>
      </c>
      <c r="F503" s="52" t="str">
        <f aca="false">'4. Scored Leads'!D393</f>
        <v>Outside Dhaka</v>
      </c>
      <c r="G503" s="52" t="str">
        <f aca="false">'4. Scored Leads'!E393</f>
        <v>Uttara Greenview</v>
      </c>
      <c r="H503" s="54" t="n">
        <f aca="false">'4. Scored Leads'!G393</f>
        <v>4499999</v>
      </c>
      <c r="I503" s="58" t="n">
        <f aca="false">'4. Scored Leads'!X393</f>
        <v>43</v>
      </c>
      <c r="J503" s="52" t="str">
        <f aca="false">'4. Scored Leads'!Y393</f>
        <v>Cold</v>
      </c>
      <c r="K503" s="52" t="str">
        <f aca="false">IF(J503="Hot","≤ 5 min",IF(J503="Warm","≤ 24 hrs","≤ 72 hrs"))</f>
        <v>≤ 72 hrs</v>
      </c>
      <c r="L503" s="79" t="str">
        <f aca="false">IF(J503="Hot","Open w/ site-visit slot offer · highlight scarcity · close for visit date",IF(J503="Warm","Share floor plan + EMI calc · qualify timeline · book callback","Polite single attempt · log objection · move to retargeting"))</f>
        <v>Polite single attempt · log objection · move to retargeting</v>
      </c>
    </row>
    <row r="504" customFormat="false" ht="15" hidden="false" customHeight="true" outlineLevel="0" collapsed="false">
      <c r="B504" s="49" t="n">
        <v>499</v>
      </c>
      <c r="C504" s="49" t="str">
        <f aca="false">'4. Scored Leads'!A45</f>
        <v>L0044</v>
      </c>
      <c r="D504" s="49" t="str">
        <f aca="false">'4. Scored Leads'!B45</f>
        <v>Imran Karim</v>
      </c>
      <c r="E504" s="49" t="str">
        <f aca="false">'4. Scored Leads'!C45</f>
        <v>01425192546</v>
      </c>
      <c r="F504" s="49" t="str">
        <f aca="false">'4. Scored Leads'!D45</f>
        <v>Dhanmondi</v>
      </c>
      <c r="G504" s="49" t="str">
        <f aca="false">'4. Scored Leads'!E45</f>
        <v>Uttara Greenview</v>
      </c>
      <c r="H504" s="51" t="n">
        <f aca="false">'4. Scored Leads'!G45</f>
        <v>0</v>
      </c>
      <c r="I504" s="56" t="n">
        <f aca="false">'4. Scored Leads'!X45</f>
        <v>42</v>
      </c>
      <c r="J504" s="49" t="str">
        <f aca="false">'4. Scored Leads'!Y45</f>
        <v>Cold</v>
      </c>
      <c r="K504" s="49" t="str">
        <f aca="false">IF(J504="Hot","≤ 5 min",IF(J504="Warm","≤ 24 hrs","≤ 72 hrs"))</f>
        <v>≤ 72 hrs</v>
      </c>
      <c r="L504" s="78" t="str">
        <f aca="false">IF(J504="Hot","Open w/ site-visit slot offer · highlight scarcity · close for visit date",IF(J504="Warm","Share floor plan + EMI calc · qualify timeline · book callback","Polite single attempt · log objection · move to retargeting"))</f>
        <v>Polite single attempt · log objection · move to retargeting</v>
      </c>
    </row>
    <row r="505" customFormat="false" ht="15" hidden="false" customHeight="true" outlineLevel="0" collapsed="false">
      <c r="B505" s="52" t="n">
        <v>500</v>
      </c>
      <c r="C505" s="52" t="str">
        <f aca="false">'4. Scored Leads'!A312</f>
        <v>L0311</v>
      </c>
      <c r="D505" s="52" t="str">
        <f aca="false">'4. Scored Leads'!B312</f>
        <v>Rashed Islam</v>
      </c>
      <c r="E505" s="52" t="str">
        <f aca="false">'4. Scored Leads'!C312</f>
        <v>01403802146</v>
      </c>
      <c r="F505" s="52" t="str">
        <f aca="false">'4. Scored Leads'!D312</f>
        <v>Outside Dhaka</v>
      </c>
      <c r="G505" s="52" t="str">
        <f aca="false">'4. Scored Leads'!E312</f>
        <v>Mirpur DOHS Premier</v>
      </c>
      <c r="H505" s="54" t="n">
        <f aca="false">'4. Scored Leads'!G312</f>
        <v>0</v>
      </c>
      <c r="I505" s="58" t="n">
        <f aca="false">'4. Scored Leads'!X312</f>
        <v>38</v>
      </c>
      <c r="J505" s="52" t="str">
        <f aca="false">'4. Scored Leads'!Y312</f>
        <v>Cold</v>
      </c>
      <c r="K505" s="52" t="str">
        <f aca="false">IF(J505="Hot","≤ 5 min",IF(J505="Warm","≤ 24 hrs","≤ 72 hrs"))</f>
        <v>≤ 72 hrs</v>
      </c>
      <c r="L505" s="79" t="str">
        <f aca="false">IF(J505="Hot","Open w/ site-visit slot offer · highlight scarcity · close for visit date",IF(J505="Warm","Share floor plan + EMI calc · qualify timeline · book callback","Polite single attempt · log objection · move to retargeting"))</f>
        <v>Polite single attempt · log objection · move to retargeting</v>
      </c>
    </row>
  </sheetData>
  <mergeCells count="2">
    <mergeCell ref="B2:I2"/>
    <mergeCell ref="B3:I3"/>
  </mergeCells>
  <conditionalFormatting sqref="I6:I505">
    <cfRule type="colorScale" priority="2">
      <colorScale>
        <cfvo type="num" val="0"/>
        <cfvo type="num" val="50"/>
        <cfvo type="num" val="100"/>
        <color rgb="FFF5B7B1"/>
        <color rgb="FFFAD7A0"/>
        <color rgb="FFA9DFBF"/>
      </colorScale>
    </cfRule>
  </conditionalFormatting>
  <conditionalFormatting sqref="J6:J505">
    <cfRule type="cellIs" priority="3" operator="equal" aboveAverage="0" equalAverage="0" bottom="0" percent="0" rank="0" text="" dxfId="0">
      <formula>"Hot"</formula>
    </cfRule>
    <cfRule type="cellIs" priority="4" operator="equal" aboveAverage="0" equalAverage="0" bottom="0" percent="0" rank="0" text="" dxfId="1">
      <formula>"Warm"</formula>
    </cfRule>
    <cfRule type="cellIs" priority="5" operator="equal" aboveAverage="0" equalAverage="0" bottom="0" percent="0" rank="0" text="" dxfId="2">
      <formula>"Cold"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G2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24"/>
    <col collapsed="false" customWidth="true" hidden="false" outlineLevel="0" max="4" min="3" style="1" width="28"/>
    <col collapsed="false" customWidth="true" hidden="false" outlineLevel="0" max="7" min="5" style="1" width="22"/>
  </cols>
  <sheetData>
    <row r="2" customFormat="false" ht="31.5" hidden="false" customHeight="true" outlineLevel="0" collapsed="false">
      <c r="B2" s="31" t="s">
        <v>2203</v>
      </c>
      <c r="C2" s="31"/>
      <c r="D2" s="31"/>
      <c r="E2" s="31"/>
      <c r="F2" s="31"/>
      <c r="G2" s="31"/>
    </row>
    <row r="4" customFormat="false" ht="31.5" hidden="false" customHeight="true" outlineLevel="0" collapsed="false">
      <c r="B4" s="40" t="s">
        <v>2204</v>
      </c>
      <c r="C4" s="40" t="s">
        <v>2205</v>
      </c>
      <c r="D4" s="40" t="s">
        <v>2206</v>
      </c>
      <c r="E4" s="40" t="s">
        <v>2207</v>
      </c>
      <c r="F4" s="40" t="s">
        <v>2208</v>
      </c>
      <c r="G4" s="40" t="s">
        <v>2209</v>
      </c>
    </row>
    <row r="5" customFormat="false" ht="55.5" hidden="false" customHeight="true" outlineLevel="0" collapsed="false">
      <c r="B5" s="80" t="s">
        <v>2210</v>
      </c>
      <c r="C5" s="81" t="s">
        <v>2211</v>
      </c>
      <c r="D5" s="81" t="s">
        <v>2212</v>
      </c>
      <c r="E5" s="81" t="s">
        <v>2213</v>
      </c>
      <c r="F5" s="81" t="s">
        <v>2214</v>
      </c>
      <c r="G5" s="81" t="s">
        <v>2215</v>
      </c>
    </row>
    <row r="6" customFormat="false" ht="55.5" hidden="false" customHeight="true" outlineLevel="0" collapsed="false">
      <c r="B6" s="80" t="s">
        <v>2216</v>
      </c>
      <c r="C6" s="78" t="s">
        <v>2217</v>
      </c>
      <c r="D6" s="78" t="s">
        <v>2218</v>
      </c>
      <c r="E6" s="78" t="s">
        <v>2219</v>
      </c>
      <c r="F6" s="78" t="s">
        <v>2220</v>
      </c>
      <c r="G6" s="78" t="s">
        <v>2221</v>
      </c>
    </row>
    <row r="7" customFormat="false" ht="55.5" hidden="false" customHeight="true" outlineLevel="0" collapsed="false">
      <c r="B7" s="80" t="s">
        <v>2222</v>
      </c>
      <c r="C7" s="81" t="s">
        <v>2223</v>
      </c>
      <c r="D7" s="81" t="s">
        <v>2224</v>
      </c>
      <c r="E7" s="81" t="s">
        <v>2225</v>
      </c>
      <c r="F7" s="81" t="s">
        <v>2226</v>
      </c>
      <c r="G7" s="81" t="s">
        <v>2227</v>
      </c>
    </row>
    <row r="8" customFormat="false" ht="55.5" hidden="false" customHeight="true" outlineLevel="0" collapsed="false">
      <c r="B8" s="80" t="s">
        <v>2228</v>
      </c>
      <c r="C8" s="78" t="s">
        <v>2229</v>
      </c>
      <c r="D8" s="78" t="s">
        <v>2230</v>
      </c>
      <c r="E8" s="78" t="s">
        <v>2231</v>
      </c>
      <c r="F8" s="78" t="s">
        <v>2232</v>
      </c>
      <c r="G8" s="78" t="s">
        <v>2233</v>
      </c>
    </row>
    <row r="9" customFormat="false" ht="55.5" hidden="false" customHeight="true" outlineLevel="0" collapsed="false">
      <c r="B9" s="80" t="s">
        <v>2234</v>
      </c>
      <c r="C9" s="81" t="s">
        <v>2235</v>
      </c>
      <c r="D9" s="81" t="s">
        <v>2236</v>
      </c>
      <c r="E9" s="81" t="s">
        <v>2237</v>
      </c>
      <c r="F9" s="81" t="s">
        <v>2238</v>
      </c>
      <c r="G9" s="81" t="s">
        <v>2239</v>
      </c>
    </row>
    <row r="10" customFormat="false" ht="55.5" hidden="false" customHeight="true" outlineLevel="0" collapsed="false">
      <c r="B10" s="80" t="s">
        <v>2240</v>
      </c>
      <c r="C10" s="78" t="s">
        <v>2241</v>
      </c>
      <c r="D10" s="78" t="s">
        <v>2242</v>
      </c>
      <c r="E10" s="78" t="s">
        <v>2243</v>
      </c>
      <c r="F10" s="78" t="s">
        <v>2226</v>
      </c>
      <c r="G10" s="78" t="s">
        <v>2244</v>
      </c>
    </row>
    <row r="13" customFormat="false" ht="24" hidden="false" customHeight="true" outlineLevel="0" collapsed="false">
      <c r="B13" s="39" t="s">
        <v>2245</v>
      </c>
      <c r="C13" s="39"/>
      <c r="D13" s="39"/>
      <c r="E13" s="39"/>
      <c r="F13" s="39"/>
      <c r="G13" s="39"/>
    </row>
    <row r="15" customFormat="false" ht="15" hidden="false" customHeight="true" outlineLevel="0" collapsed="false">
      <c r="B15" s="10" t="s">
        <v>2246</v>
      </c>
      <c r="C15" s="10" t="s">
        <v>32</v>
      </c>
      <c r="D15" s="10" t="s">
        <v>33</v>
      </c>
      <c r="E15" s="10" t="s">
        <v>34</v>
      </c>
    </row>
    <row r="16" customFormat="false" ht="31.5" hidden="false" customHeight="true" outlineLevel="0" collapsed="false">
      <c r="B16" s="82" t="s">
        <v>2247</v>
      </c>
      <c r="C16" s="78" t="s">
        <v>2248</v>
      </c>
      <c r="D16" s="78" t="s">
        <v>2249</v>
      </c>
      <c r="E16" s="78" t="s">
        <v>2250</v>
      </c>
    </row>
    <row r="17" customFormat="false" ht="31.5" hidden="false" customHeight="true" outlineLevel="0" collapsed="false">
      <c r="B17" s="83" t="s">
        <v>2251</v>
      </c>
      <c r="C17" s="81" t="s">
        <v>2252</v>
      </c>
      <c r="D17" s="81" t="s">
        <v>2253</v>
      </c>
      <c r="E17" s="81" t="s">
        <v>2254</v>
      </c>
    </row>
    <row r="18" customFormat="false" ht="31.5" hidden="false" customHeight="true" outlineLevel="0" collapsed="false">
      <c r="B18" s="82" t="s">
        <v>2255</v>
      </c>
      <c r="C18" s="78" t="s">
        <v>2256</v>
      </c>
      <c r="D18" s="78" t="s">
        <v>2257</v>
      </c>
      <c r="E18" s="78" t="s">
        <v>2237</v>
      </c>
    </row>
    <row r="19" customFormat="false" ht="31.5" hidden="false" customHeight="true" outlineLevel="0" collapsed="false">
      <c r="B19" s="83" t="s">
        <v>2258</v>
      </c>
      <c r="C19" s="81" t="s">
        <v>2237</v>
      </c>
      <c r="D19" s="81" t="s">
        <v>2259</v>
      </c>
      <c r="E19" s="81" t="s">
        <v>2260</v>
      </c>
    </row>
    <row r="20" customFormat="false" ht="31.5" hidden="false" customHeight="true" outlineLevel="0" collapsed="false">
      <c r="B20" s="82" t="s">
        <v>2261</v>
      </c>
      <c r="C20" s="78" t="s">
        <v>2262</v>
      </c>
      <c r="D20" s="78" t="s">
        <v>2263</v>
      </c>
      <c r="E20" s="78" t="s">
        <v>2237</v>
      </c>
    </row>
    <row r="21" customFormat="false" ht="31.5" hidden="false" customHeight="true" outlineLevel="0" collapsed="false">
      <c r="B21" s="83" t="s">
        <v>2264</v>
      </c>
      <c r="C21" s="81" t="s">
        <v>2265</v>
      </c>
      <c r="D21" s="81" t="s">
        <v>2266</v>
      </c>
      <c r="E21" s="81" t="s">
        <v>2267</v>
      </c>
    </row>
    <row r="22" customFormat="false" ht="31.5" hidden="false" customHeight="true" outlineLevel="0" collapsed="false">
      <c r="B22" s="82" t="s">
        <v>2268</v>
      </c>
      <c r="C22" s="78" t="s">
        <v>2269</v>
      </c>
      <c r="D22" s="78" t="s">
        <v>2270</v>
      </c>
      <c r="E22" s="78" t="s">
        <v>2271</v>
      </c>
    </row>
    <row r="23" customFormat="false" ht="31.5" hidden="false" customHeight="true" outlineLevel="0" collapsed="false">
      <c r="B23" s="83" t="s">
        <v>2272</v>
      </c>
      <c r="C23" s="81" t="s">
        <v>2273</v>
      </c>
      <c r="D23" s="81" t="s">
        <v>2274</v>
      </c>
      <c r="E23" s="81" t="s">
        <v>2237</v>
      </c>
    </row>
  </sheetData>
  <mergeCells count="2">
    <mergeCell ref="B2:G2"/>
    <mergeCell ref="B13:G1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H6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0"/>
    <col collapsed="false" customWidth="true" hidden="false" outlineLevel="0" max="3" min="3" style="1" width="14"/>
    <col collapsed="false" customWidth="true" hidden="false" outlineLevel="0" max="4" min="4" style="1" width="12"/>
    <col collapsed="false" customWidth="true" hidden="false" outlineLevel="0" max="5" min="5" style="1" width="16"/>
    <col collapsed="false" customWidth="true" hidden="false" outlineLevel="0" max="8" min="6" style="1" width="12"/>
  </cols>
  <sheetData>
    <row r="2" customFormat="false" ht="31.5" hidden="false" customHeight="true" outlineLevel="0" collapsed="false">
      <c r="B2" s="31" t="s">
        <v>2275</v>
      </c>
      <c r="C2" s="31"/>
      <c r="D2" s="31"/>
      <c r="E2" s="31"/>
      <c r="F2" s="31"/>
      <c r="G2" s="31"/>
      <c r="H2" s="31"/>
    </row>
    <row r="4" customFormat="false" ht="24" hidden="false" customHeight="true" outlineLevel="0" collapsed="false">
      <c r="B4" s="84" t="s">
        <v>2276</v>
      </c>
      <c r="C4" s="84"/>
      <c r="D4" s="84"/>
      <c r="E4" s="84"/>
    </row>
    <row r="5" customFormat="false" ht="25.5" hidden="false" customHeight="true" outlineLevel="0" collapsed="false">
      <c r="B5" s="40" t="s">
        <v>2198</v>
      </c>
      <c r="C5" s="40" t="s">
        <v>2179</v>
      </c>
      <c r="D5" s="40" t="s">
        <v>2277</v>
      </c>
      <c r="E5" s="40" t="s">
        <v>2278</v>
      </c>
    </row>
    <row r="6" customFormat="false" ht="19.5" hidden="false" customHeight="true" outlineLevel="0" collapsed="false">
      <c r="B6" s="50" t="s">
        <v>175</v>
      </c>
      <c r="C6" s="51" t="n">
        <v>28</v>
      </c>
      <c r="D6" s="85" t="n">
        <v>0.231404958677686</v>
      </c>
      <c r="E6" s="86" t="n">
        <v>0.956218837511099</v>
      </c>
    </row>
    <row r="7" customFormat="false" ht="19.5" hidden="false" customHeight="true" outlineLevel="0" collapsed="false">
      <c r="B7" s="87" t="s">
        <v>291</v>
      </c>
      <c r="C7" s="88" t="n">
        <v>27</v>
      </c>
      <c r="D7" s="89" t="n">
        <v>0.223140495867769</v>
      </c>
      <c r="E7" s="90" t="n">
        <v>0.922068164742846</v>
      </c>
    </row>
    <row r="8" customFormat="false" ht="19.5" hidden="false" customHeight="true" outlineLevel="0" collapsed="false">
      <c r="B8" s="50" t="s">
        <v>218</v>
      </c>
      <c r="C8" s="51" t="n">
        <v>26</v>
      </c>
      <c r="D8" s="85" t="n">
        <v>0.214876033057851</v>
      </c>
      <c r="E8" s="86" t="n">
        <v>0.887917491974592</v>
      </c>
    </row>
    <row r="9" customFormat="false" ht="19.5" hidden="false" customHeight="true" outlineLevel="0" collapsed="false">
      <c r="B9" s="87" t="s">
        <v>250</v>
      </c>
      <c r="C9" s="88" t="n">
        <v>13</v>
      </c>
      <c r="D9" s="89" t="n">
        <v>0.107438016528926</v>
      </c>
      <c r="E9" s="90" t="n">
        <v>0.443958745987296</v>
      </c>
    </row>
    <row r="10" customFormat="false" ht="19.5" hidden="false" customHeight="true" outlineLevel="0" collapsed="false">
      <c r="B10" s="50" t="s">
        <v>259</v>
      </c>
      <c r="C10" s="51" t="n">
        <v>13</v>
      </c>
      <c r="D10" s="85" t="n">
        <v>0.107438016528926</v>
      </c>
      <c r="E10" s="86" t="n">
        <v>0.443958745987296</v>
      </c>
    </row>
    <row r="11" customFormat="false" ht="19.5" hidden="false" customHeight="true" outlineLevel="0" collapsed="false">
      <c r="B11" s="87" t="s">
        <v>193</v>
      </c>
      <c r="C11" s="88" t="n">
        <v>6</v>
      </c>
      <c r="D11" s="89" t="n">
        <v>0.0495867768595041</v>
      </c>
      <c r="E11" s="90" t="n">
        <v>0.204904036609521</v>
      </c>
    </row>
    <row r="12" customFormat="false" ht="19.5" hidden="false" customHeight="true" outlineLevel="0" collapsed="false">
      <c r="B12" s="50" t="s">
        <v>238</v>
      </c>
      <c r="C12" s="51" t="n">
        <v>5</v>
      </c>
      <c r="D12" s="85" t="n">
        <v>0.0413223140495868</v>
      </c>
      <c r="E12" s="86" t="n">
        <v>0.170753363841268</v>
      </c>
    </row>
    <row r="13" customFormat="false" ht="19.5" hidden="false" customHeight="true" outlineLevel="0" collapsed="false">
      <c r="B13" s="87" t="s">
        <v>738</v>
      </c>
      <c r="C13" s="88" t="n">
        <v>1</v>
      </c>
      <c r="D13" s="89" t="n">
        <v>0.00826446280991736</v>
      </c>
      <c r="E13" s="90" t="n">
        <v>0.0341506727682535</v>
      </c>
    </row>
    <row r="14" customFormat="false" ht="24" hidden="false" customHeight="true" outlineLevel="0" collapsed="false">
      <c r="B14" s="84" t="s">
        <v>2279</v>
      </c>
      <c r="C14" s="84"/>
      <c r="D14" s="84"/>
      <c r="E14" s="84"/>
    </row>
    <row r="15" customFormat="false" ht="25.5" hidden="false" customHeight="true" outlineLevel="0" collapsed="false">
      <c r="B15" s="40" t="s">
        <v>2199</v>
      </c>
      <c r="C15" s="40" t="s">
        <v>2179</v>
      </c>
      <c r="D15" s="40" t="s">
        <v>2277</v>
      </c>
      <c r="E15" s="40" t="s">
        <v>2278</v>
      </c>
    </row>
    <row r="16" customFormat="false" ht="19.5" hidden="false" customHeight="true" outlineLevel="0" collapsed="false">
      <c r="B16" s="50" t="s">
        <v>194</v>
      </c>
      <c r="C16" s="51" t="n">
        <v>28</v>
      </c>
      <c r="D16" s="85" t="n">
        <v>0.231404958677686</v>
      </c>
      <c r="E16" s="86" t="n">
        <v>0.956218837511099</v>
      </c>
    </row>
    <row r="17" customFormat="false" ht="19.5" hidden="false" customHeight="true" outlineLevel="0" collapsed="false">
      <c r="B17" s="87" t="s">
        <v>251</v>
      </c>
      <c r="C17" s="88" t="n">
        <v>28</v>
      </c>
      <c r="D17" s="89" t="n">
        <v>0.231404958677686</v>
      </c>
      <c r="E17" s="90" t="n">
        <v>0.956218837511099</v>
      </c>
    </row>
    <row r="18" customFormat="false" ht="19.5" hidden="false" customHeight="true" outlineLevel="0" collapsed="false">
      <c r="B18" s="50" t="s">
        <v>260</v>
      </c>
      <c r="C18" s="51" t="n">
        <v>23</v>
      </c>
      <c r="D18" s="85" t="n">
        <v>0.190082644628099</v>
      </c>
      <c r="E18" s="86" t="n">
        <v>0.785465473669831</v>
      </c>
    </row>
    <row r="19" customFormat="false" ht="19.5" hidden="false" customHeight="true" outlineLevel="0" collapsed="false">
      <c r="B19" s="87" t="s">
        <v>176</v>
      </c>
      <c r="C19" s="88" t="n">
        <v>21</v>
      </c>
      <c r="D19" s="89" t="n">
        <v>0.173553719008265</v>
      </c>
      <c r="E19" s="90" t="n">
        <v>0.717164128133324</v>
      </c>
    </row>
    <row r="20" customFormat="false" ht="19.5" hidden="false" customHeight="true" outlineLevel="0" collapsed="false">
      <c r="B20" s="50" t="s">
        <v>228</v>
      </c>
      <c r="C20" s="51" t="n">
        <v>18</v>
      </c>
      <c r="D20" s="85" t="n">
        <v>0.148760330578512</v>
      </c>
      <c r="E20" s="86" t="n">
        <v>0.614712109828564</v>
      </c>
    </row>
    <row r="21" customFormat="false" ht="19.5" hidden="false" customHeight="true" outlineLevel="0" collapsed="false">
      <c r="B21" s="87" t="s">
        <v>219</v>
      </c>
      <c r="C21" s="88" t="n">
        <v>3</v>
      </c>
      <c r="D21" s="89" t="n">
        <v>0.0247933884297521</v>
      </c>
      <c r="E21" s="90" t="n">
        <v>0.102452018304761</v>
      </c>
    </row>
    <row r="23" customFormat="false" ht="24" hidden="false" customHeight="true" outlineLevel="0" collapsed="false">
      <c r="B23" s="84" t="s">
        <v>2280</v>
      </c>
      <c r="C23" s="84"/>
      <c r="D23" s="84"/>
      <c r="E23" s="84"/>
    </row>
    <row r="24" customFormat="false" ht="25.5" hidden="false" customHeight="true" outlineLevel="0" collapsed="false">
      <c r="B24" s="40" t="s">
        <v>2200</v>
      </c>
      <c r="C24" s="40" t="s">
        <v>2179</v>
      </c>
      <c r="D24" s="40" t="s">
        <v>2277</v>
      </c>
      <c r="E24" s="40" t="s">
        <v>2278</v>
      </c>
    </row>
    <row r="25" customFormat="false" ht="19.5" hidden="false" customHeight="true" outlineLevel="0" collapsed="false">
      <c r="B25" s="87" t="s">
        <v>239</v>
      </c>
      <c r="C25" s="88" t="n">
        <v>44</v>
      </c>
      <c r="D25" s="89" t="n">
        <v>0.363636363636364</v>
      </c>
      <c r="E25" s="90" t="n">
        <v>1.50262960180316</v>
      </c>
    </row>
    <row r="26" customFormat="false" ht="19.5" hidden="false" customHeight="true" outlineLevel="0" collapsed="false">
      <c r="B26" s="50" t="s">
        <v>195</v>
      </c>
      <c r="C26" s="51" t="n">
        <v>42</v>
      </c>
      <c r="D26" s="85" t="n">
        <v>0.347107438016529</v>
      </c>
      <c r="E26" s="86" t="n">
        <v>1.43432825626665</v>
      </c>
    </row>
    <row r="27" customFormat="false" ht="19.5" hidden="false" customHeight="true" outlineLevel="0" collapsed="false">
      <c r="B27" s="87" t="s">
        <v>327</v>
      </c>
      <c r="C27" s="88" t="n">
        <v>19</v>
      </c>
      <c r="D27" s="89" t="n">
        <v>0.15702479338843</v>
      </c>
      <c r="E27" s="90" t="n">
        <v>0.648862782596817</v>
      </c>
    </row>
    <row r="28" customFormat="false" ht="19.5" hidden="false" customHeight="true" outlineLevel="0" collapsed="false">
      <c r="B28" s="50" t="s">
        <v>177</v>
      </c>
      <c r="C28" s="51" t="n">
        <v>14</v>
      </c>
      <c r="D28" s="85" t="n">
        <v>0.115702479338843</v>
      </c>
      <c r="E28" s="86" t="n">
        <v>0.47810941875555</v>
      </c>
    </row>
    <row r="29" customFormat="false" ht="19.5" hidden="false" customHeight="true" outlineLevel="0" collapsed="false">
      <c r="B29" s="87" t="s">
        <v>208</v>
      </c>
      <c r="C29" s="88" t="n">
        <v>2</v>
      </c>
      <c r="D29" s="89" t="n">
        <v>0.0165289256198347</v>
      </c>
      <c r="E29" s="90" t="n">
        <v>0.0683013455365071</v>
      </c>
    </row>
    <row r="33" customFormat="false" ht="24" hidden="false" customHeight="true" outlineLevel="0" collapsed="false">
      <c r="B33" s="84" t="s">
        <v>2281</v>
      </c>
      <c r="C33" s="84"/>
      <c r="D33" s="84"/>
      <c r="E33" s="84"/>
    </row>
    <row r="34" customFormat="false" ht="25.5" hidden="false" customHeight="true" outlineLevel="0" collapsed="false">
      <c r="B34" s="40" t="s">
        <v>2282</v>
      </c>
      <c r="C34" s="40" t="s">
        <v>2283</v>
      </c>
      <c r="D34" s="40" t="s">
        <v>2284</v>
      </c>
      <c r="E34" s="40" t="s">
        <v>2285</v>
      </c>
    </row>
    <row r="35" customFormat="false" ht="19.5" hidden="false" customHeight="true" outlineLevel="0" collapsed="false">
      <c r="B35" s="87" t="s">
        <v>211</v>
      </c>
      <c r="C35" s="88" t="n">
        <v>93</v>
      </c>
      <c r="D35" s="88" t="n">
        <v>20</v>
      </c>
      <c r="E35" s="89" t="n">
        <v>0.21505376344086</v>
      </c>
    </row>
    <row r="36" customFormat="false" ht="19.5" hidden="false" customHeight="true" outlineLevel="0" collapsed="false">
      <c r="B36" s="50" t="s">
        <v>229</v>
      </c>
      <c r="C36" s="51" t="n">
        <v>83</v>
      </c>
      <c r="D36" s="51" t="n">
        <v>21</v>
      </c>
      <c r="E36" s="85" t="n">
        <v>0.253012048192771</v>
      </c>
    </row>
    <row r="37" customFormat="false" ht="19.5" hidden="false" customHeight="true" outlineLevel="0" collapsed="false">
      <c r="B37" s="87" t="s">
        <v>241</v>
      </c>
      <c r="C37" s="88" t="n">
        <v>73</v>
      </c>
      <c r="D37" s="88" t="n">
        <v>17</v>
      </c>
      <c r="E37" s="89" t="n">
        <v>0.232876712328767</v>
      </c>
    </row>
    <row r="38" customFormat="false" ht="19.5" hidden="false" customHeight="true" outlineLevel="0" collapsed="false">
      <c r="B38" s="50" t="s">
        <v>320</v>
      </c>
      <c r="C38" s="51" t="n">
        <v>70</v>
      </c>
      <c r="D38" s="51" t="n">
        <v>16</v>
      </c>
      <c r="E38" s="85" t="n">
        <v>0.228571428571429</v>
      </c>
    </row>
    <row r="39" customFormat="false" ht="19.5" hidden="false" customHeight="true" outlineLevel="0" collapsed="false">
      <c r="B39" s="87" t="s">
        <v>252</v>
      </c>
      <c r="C39" s="88" t="n">
        <v>60</v>
      </c>
      <c r="D39" s="88" t="n">
        <v>13</v>
      </c>
      <c r="E39" s="89" t="n">
        <v>0.216666666666667</v>
      </c>
    </row>
    <row r="40" customFormat="false" ht="19.5" hidden="false" customHeight="true" outlineLevel="0" collapsed="false">
      <c r="B40" s="50" t="s">
        <v>273</v>
      </c>
      <c r="C40" s="51" t="n">
        <v>48</v>
      </c>
      <c r="D40" s="51" t="n">
        <v>15</v>
      </c>
      <c r="E40" s="85" t="n">
        <v>0.3125</v>
      </c>
    </row>
    <row r="41" customFormat="false" ht="19.5" hidden="false" customHeight="true" outlineLevel="0" collapsed="false">
      <c r="B41" s="87" t="s">
        <v>181</v>
      </c>
      <c r="C41" s="88" t="n">
        <v>47</v>
      </c>
      <c r="D41" s="88" t="n">
        <v>13</v>
      </c>
      <c r="E41" s="89" t="n">
        <v>0.276595744680851</v>
      </c>
    </row>
    <row r="42" customFormat="false" ht="19.5" hidden="false" customHeight="true" outlineLevel="0" collapsed="false">
      <c r="B42" s="50" t="s">
        <v>198</v>
      </c>
      <c r="C42" s="51" t="n">
        <v>26</v>
      </c>
      <c r="D42" s="51" t="n">
        <v>6</v>
      </c>
      <c r="E42" s="85" t="n">
        <v>0.230769230769231</v>
      </c>
    </row>
    <row r="45" customFormat="false" ht="24" hidden="false" customHeight="true" outlineLevel="0" collapsed="false">
      <c r="B45" s="84" t="s">
        <v>2286</v>
      </c>
      <c r="C45" s="84"/>
      <c r="D45" s="84"/>
      <c r="E45" s="84"/>
    </row>
    <row r="46" customFormat="false" ht="25.5" hidden="false" customHeight="true" outlineLevel="0" collapsed="false">
      <c r="B46" s="40" t="s">
        <v>157</v>
      </c>
      <c r="C46" s="40" t="s">
        <v>2179</v>
      </c>
      <c r="D46" s="40" t="s">
        <v>2277</v>
      </c>
      <c r="E46" s="40" t="s">
        <v>2278</v>
      </c>
    </row>
    <row r="47" customFormat="false" ht="19.5" hidden="false" customHeight="true" outlineLevel="0" collapsed="false">
      <c r="B47" s="87" t="s">
        <v>178</v>
      </c>
      <c r="C47" s="88" t="n">
        <v>61</v>
      </c>
      <c r="D47" s="89" t="n">
        <v>0.504132231404959</v>
      </c>
      <c r="E47" s="90" t="n">
        <v>2.08319103886347</v>
      </c>
    </row>
    <row r="48" customFormat="false" ht="19.5" hidden="false" customHeight="true" outlineLevel="0" collapsed="false">
      <c r="B48" s="50" t="s">
        <v>196</v>
      </c>
      <c r="C48" s="51" t="n">
        <v>26</v>
      </c>
      <c r="D48" s="85" t="n">
        <v>0.214876033057851</v>
      </c>
      <c r="E48" s="86" t="n">
        <v>0.887917491974592</v>
      </c>
    </row>
    <row r="49" customFormat="false" ht="19.5" hidden="false" customHeight="true" outlineLevel="0" collapsed="false">
      <c r="B49" s="87" t="s">
        <v>220</v>
      </c>
      <c r="C49" s="88" t="n">
        <v>24</v>
      </c>
      <c r="D49" s="89" t="n">
        <v>0.198347107438017</v>
      </c>
      <c r="E49" s="90" t="n">
        <v>0.819616146438085</v>
      </c>
    </row>
    <row r="50" customFormat="false" ht="19.5" hidden="false" customHeight="true" outlineLevel="0" collapsed="false">
      <c r="B50" s="50" t="s">
        <v>262</v>
      </c>
      <c r="C50" s="51" t="n">
        <v>10</v>
      </c>
      <c r="D50" s="85" t="n">
        <v>0.0826446280991736</v>
      </c>
      <c r="E50" s="86" t="n">
        <v>0.341506727682535</v>
      </c>
    </row>
    <row r="53" customFormat="false" ht="24" hidden="false" customHeight="true" outlineLevel="0" collapsed="false">
      <c r="B53" s="91" t="s">
        <v>2287</v>
      </c>
      <c r="C53" s="91"/>
      <c r="D53" s="91"/>
      <c r="E53" s="91"/>
      <c r="F53" s="91"/>
      <c r="G53" s="91"/>
      <c r="H53" s="91"/>
    </row>
    <row r="54" customFormat="false" ht="31.5" hidden="false" customHeight="true" outlineLevel="0" collapsed="false">
      <c r="B54" s="34" t="s">
        <v>2288</v>
      </c>
      <c r="C54" s="34"/>
      <c r="D54" s="34"/>
      <c r="E54" s="34"/>
      <c r="F54" s="34"/>
      <c r="G54" s="34"/>
      <c r="H54" s="34"/>
    </row>
    <row r="55" customFormat="false" ht="31.5" hidden="false" customHeight="true" outlineLevel="0" collapsed="false">
      <c r="B55" s="36" t="s">
        <v>2289</v>
      </c>
      <c r="C55" s="36"/>
      <c r="D55" s="36"/>
      <c r="E55" s="36"/>
      <c r="F55" s="36"/>
      <c r="G55" s="36"/>
      <c r="H55" s="36"/>
    </row>
    <row r="56" customFormat="false" ht="31.5" hidden="false" customHeight="true" outlineLevel="0" collapsed="false">
      <c r="B56" s="34" t="s">
        <v>2290</v>
      </c>
      <c r="C56" s="34"/>
      <c r="D56" s="34"/>
      <c r="E56" s="34"/>
      <c r="F56" s="34"/>
      <c r="G56" s="34"/>
      <c r="H56" s="34"/>
    </row>
    <row r="57" customFormat="false" ht="31.5" hidden="false" customHeight="true" outlineLevel="0" collapsed="false">
      <c r="B57" s="36" t="s">
        <v>2291</v>
      </c>
      <c r="C57" s="36"/>
      <c r="D57" s="36"/>
      <c r="E57" s="36"/>
      <c r="F57" s="36"/>
      <c r="G57" s="36"/>
      <c r="H57" s="36"/>
    </row>
    <row r="58" customFormat="false" ht="31.5" hidden="false" customHeight="true" outlineLevel="0" collapsed="false">
      <c r="B58" s="34" t="s">
        <v>2292</v>
      </c>
      <c r="C58" s="34"/>
      <c r="D58" s="34"/>
      <c r="E58" s="34"/>
      <c r="F58" s="34"/>
      <c r="G58" s="34"/>
      <c r="H58" s="34"/>
    </row>
    <row r="59" customFormat="false" ht="31.5" hidden="false" customHeight="true" outlineLevel="0" collapsed="false">
      <c r="B59" s="36" t="s">
        <v>2293</v>
      </c>
      <c r="C59" s="36"/>
      <c r="D59" s="36"/>
      <c r="E59" s="36"/>
      <c r="F59" s="36"/>
      <c r="G59" s="36"/>
      <c r="H59" s="36"/>
    </row>
    <row r="60" customFormat="false" ht="31.5" hidden="false" customHeight="true" outlineLevel="0" collapsed="false">
      <c r="B60" s="34" t="s">
        <v>2294</v>
      </c>
      <c r="C60" s="34"/>
      <c r="D60" s="34"/>
      <c r="E60" s="34"/>
      <c r="F60" s="34"/>
      <c r="G60" s="34"/>
      <c r="H60" s="34"/>
    </row>
    <row r="61" customFormat="false" ht="31.5" hidden="false" customHeight="true" outlineLevel="0" collapsed="false">
      <c r="B61" s="36" t="s">
        <v>2295</v>
      </c>
      <c r="C61" s="36"/>
      <c r="D61" s="36"/>
      <c r="E61" s="36"/>
      <c r="F61" s="36"/>
      <c r="G61" s="36"/>
      <c r="H61" s="36"/>
    </row>
    <row r="62" customFormat="false" ht="31.5" hidden="false" customHeight="true" outlineLevel="0" collapsed="false">
      <c r="B62" s="34" t="s">
        <v>2296</v>
      </c>
      <c r="C62" s="34"/>
      <c r="D62" s="34"/>
      <c r="E62" s="34"/>
      <c r="F62" s="34"/>
      <c r="G62" s="34"/>
      <c r="H62" s="34"/>
    </row>
    <row r="63" customFormat="false" ht="31.5" hidden="false" customHeight="true" outlineLevel="0" collapsed="false">
      <c r="B63" s="36" t="s">
        <v>2297</v>
      </c>
      <c r="C63" s="36"/>
      <c r="D63" s="36"/>
      <c r="E63" s="36"/>
      <c r="F63" s="36"/>
      <c r="G63" s="36"/>
      <c r="H63" s="36"/>
    </row>
  </sheetData>
  <mergeCells count="17">
    <mergeCell ref="B2:H2"/>
    <mergeCell ref="B4:E4"/>
    <mergeCell ref="B14:E14"/>
    <mergeCell ref="B23:E23"/>
    <mergeCell ref="B33:E33"/>
    <mergeCell ref="B45:E45"/>
    <mergeCell ref="B53:H53"/>
    <mergeCell ref="B54:H54"/>
    <mergeCell ref="B55:H55"/>
    <mergeCell ref="B56:H56"/>
    <mergeCell ref="B57:H57"/>
    <mergeCell ref="B58:H58"/>
    <mergeCell ref="B59:H59"/>
    <mergeCell ref="B60:H60"/>
    <mergeCell ref="B61:H61"/>
    <mergeCell ref="B62:H62"/>
    <mergeCell ref="B63:H6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G3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28"/>
    <col collapsed="false" customWidth="true" hidden="false" outlineLevel="0" max="7" min="3" style="1" width="16"/>
  </cols>
  <sheetData>
    <row r="2" customFormat="false" ht="30" hidden="false" customHeight="true" outlineLevel="0" collapsed="false">
      <c r="B2" s="31" t="s">
        <v>2298</v>
      </c>
      <c r="C2" s="31"/>
      <c r="D2" s="31"/>
      <c r="E2" s="31"/>
      <c r="F2" s="31"/>
      <c r="G2" s="31"/>
    </row>
    <row r="4" customFormat="false" ht="15.75" hidden="false" customHeight="true" outlineLevel="0" collapsed="false">
      <c r="B4" s="84" t="s">
        <v>2299</v>
      </c>
      <c r="C4" s="84"/>
      <c r="D4" s="84"/>
      <c r="E4" s="84"/>
      <c r="F4" s="84"/>
      <c r="G4" s="84"/>
    </row>
    <row r="5" customFormat="false" ht="15" hidden="false" customHeight="true" outlineLevel="0" collapsed="false">
      <c r="B5" s="92" t="s">
        <v>2300</v>
      </c>
      <c r="C5" s="93" t="n">
        <v>11500000</v>
      </c>
    </row>
    <row r="6" customFormat="false" ht="15" hidden="false" customHeight="true" outlineLevel="0" collapsed="false">
      <c r="B6" s="92" t="s">
        <v>2301</v>
      </c>
      <c r="C6" s="94" t="n">
        <v>0.045</v>
      </c>
    </row>
    <row r="7" customFormat="false" ht="15" hidden="false" customHeight="true" outlineLevel="0" collapsed="false">
      <c r="B7" s="92" t="s">
        <v>2302</v>
      </c>
      <c r="C7" s="95" t="n">
        <v>0.92</v>
      </c>
    </row>
    <row r="8" customFormat="false" ht="15" hidden="false" customHeight="true" outlineLevel="0" collapsed="false">
      <c r="B8" s="92" t="s">
        <v>2303</v>
      </c>
      <c r="C8" s="95" t="n">
        <v>0.45</v>
      </c>
    </row>
    <row r="9" customFormat="false" ht="15" hidden="false" customHeight="true" outlineLevel="0" collapsed="false">
      <c r="B9" s="92" t="s">
        <v>2304</v>
      </c>
      <c r="C9" s="95" t="n">
        <v>0.22</v>
      </c>
    </row>
    <row r="10" customFormat="false" ht="15" hidden="false" customHeight="true" outlineLevel="0" collapsed="false">
      <c r="B10" s="92" t="s">
        <v>2305</v>
      </c>
      <c r="C10" s="95" t="n">
        <v>0.78</v>
      </c>
    </row>
    <row r="11" customFormat="false" ht="15" hidden="false" customHeight="true" outlineLevel="0" collapsed="false">
      <c r="B11" s="92" t="s">
        <v>2306</v>
      </c>
      <c r="C11" s="95" t="n">
        <v>0.18</v>
      </c>
    </row>
    <row r="12" customFormat="false" ht="15" hidden="false" customHeight="true" outlineLevel="0" collapsed="false">
      <c r="B12" s="92" t="s">
        <v>2307</v>
      </c>
      <c r="C12" s="95" t="n">
        <v>0.16</v>
      </c>
    </row>
    <row r="13" customFormat="false" ht="15" hidden="false" customHeight="true" outlineLevel="0" collapsed="false">
      <c r="B13" s="92" t="s">
        <v>2308</v>
      </c>
      <c r="C13" s="95" t="n">
        <v>0.55</v>
      </c>
    </row>
    <row r="14" customFormat="false" ht="15" hidden="false" customHeight="true" outlineLevel="0" collapsed="false">
      <c r="B14" s="92" t="s">
        <v>2309</v>
      </c>
      <c r="C14" s="95" t="n">
        <v>0.04</v>
      </c>
    </row>
    <row r="15" customFormat="false" ht="15" hidden="false" customHeight="true" outlineLevel="0" collapsed="false">
      <c r="B15" s="92" t="s">
        <v>2310</v>
      </c>
      <c r="C15" s="95" t="n">
        <v>0.15</v>
      </c>
    </row>
    <row r="17" customFormat="false" ht="15.75" hidden="false" customHeight="true" outlineLevel="0" collapsed="false">
      <c r="B17" s="84" t="s">
        <v>2311</v>
      </c>
      <c r="C17" s="84"/>
      <c r="D17" s="84"/>
      <c r="E17" s="84"/>
      <c r="F17" s="84"/>
      <c r="G17" s="84"/>
    </row>
    <row r="19" customFormat="false" ht="15" hidden="false" customHeight="true" outlineLevel="0" collapsed="false">
      <c r="B19" s="10" t="s">
        <v>116</v>
      </c>
      <c r="C19" s="10" t="s">
        <v>2187</v>
      </c>
      <c r="D19" s="10" t="s">
        <v>2312</v>
      </c>
      <c r="E19" s="10" t="s">
        <v>2313</v>
      </c>
      <c r="F19" s="10" t="s">
        <v>2193</v>
      </c>
      <c r="G19" s="10" t="s">
        <v>2314</v>
      </c>
    </row>
    <row r="20" customFormat="false" ht="15" hidden="false" customHeight="true" outlineLevel="0" collapsed="false">
      <c r="B20" s="96" t="s">
        <v>32</v>
      </c>
      <c r="C20" s="97" t="n">
        <f aca="false">COUNTIF('4. Scored Leads'!Y2:Y501,"Hot")</f>
        <v>121</v>
      </c>
      <c r="D20" s="97" t="n">
        <f aca="false">C20*C7</f>
        <v>111.32</v>
      </c>
      <c r="E20" s="97" t="n">
        <f aca="false">D20*C8</f>
        <v>50.094</v>
      </c>
      <c r="F20" s="97" t="n">
        <f aca="false">E20*C9</f>
        <v>11.02068</v>
      </c>
      <c r="G20" s="97" t="n">
        <f aca="false">F20*$C$5*$C$6</f>
        <v>5703201.9</v>
      </c>
    </row>
    <row r="21" customFormat="false" ht="15" hidden="false" customHeight="true" outlineLevel="0" collapsed="false">
      <c r="B21" s="98" t="s">
        <v>33</v>
      </c>
      <c r="C21" s="99" t="n">
        <f aca="false">COUNTIF('4. Scored Leads'!Y2:Y501,"Warm")</f>
        <v>363</v>
      </c>
      <c r="D21" s="99" t="n">
        <f aca="false">C21*C10</f>
        <v>283.14</v>
      </c>
      <c r="E21" s="99" t="n">
        <f aca="false">D21*C11</f>
        <v>50.9652</v>
      </c>
      <c r="F21" s="99" t="n">
        <f aca="false">E21*C12</f>
        <v>8.154432</v>
      </c>
      <c r="G21" s="99" t="n">
        <f aca="false">F21*$C$5*$C$6</f>
        <v>4219918.56</v>
      </c>
    </row>
    <row r="22" customFormat="false" ht="15" hidden="false" customHeight="true" outlineLevel="0" collapsed="false">
      <c r="B22" s="100" t="s">
        <v>34</v>
      </c>
      <c r="C22" s="97" t="n">
        <f aca="false">COUNTIF('4. Scored Leads'!Y2:Y501,"Cold")</f>
        <v>16</v>
      </c>
      <c r="D22" s="97" t="n">
        <f aca="false">C22*C13</f>
        <v>8.8</v>
      </c>
      <c r="E22" s="97" t="n">
        <f aca="false">D22*C14</f>
        <v>0.352</v>
      </c>
      <c r="F22" s="97" t="n">
        <f aca="false">E22*C15</f>
        <v>0.0528</v>
      </c>
      <c r="G22" s="97" t="n">
        <f aca="false">F22*$C$5*$C$6</f>
        <v>27324</v>
      </c>
    </row>
    <row r="23" customFormat="false" ht="15" hidden="false" customHeight="true" outlineLevel="0" collapsed="false">
      <c r="B23" s="101" t="s">
        <v>114</v>
      </c>
      <c r="C23" s="102" t="n">
        <f aca="false">SUM(C20:C22)</f>
        <v>500</v>
      </c>
      <c r="D23" s="102" t="n">
        <f aca="false">SUM(D20:D22)</f>
        <v>403.26</v>
      </c>
      <c r="E23" s="102" t="n">
        <f aca="false">SUM(E20:E22)</f>
        <v>101.4112</v>
      </c>
      <c r="F23" s="102" t="n">
        <f aca="false">SUM(F20:F22)</f>
        <v>19.227912</v>
      </c>
      <c r="G23" s="102" t="n">
        <f aca="false">SUM(G20:G22)</f>
        <v>9950444.46</v>
      </c>
    </row>
    <row r="26" customFormat="false" ht="15.75" hidden="false" customHeight="true" outlineLevel="0" collapsed="false">
      <c r="B26" s="84" t="s">
        <v>2315</v>
      </c>
      <c r="C26" s="84"/>
      <c r="D26" s="84"/>
      <c r="E26" s="84"/>
      <c r="F26" s="84"/>
      <c r="G26" s="84"/>
    </row>
    <row r="28" customFormat="false" ht="15" hidden="false" customHeight="true" outlineLevel="0" collapsed="false">
      <c r="B28" s="92" t="s">
        <v>2316</v>
      </c>
      <c r="C28" s="103" t="n">
        <f aca="false">F23</f>
        <v>19.227912</v>
      </c>
    </row>
    <row r="29" customFormat="false" ht="15" hidden="false" customHeight="true" outlineLevel="0" collapsed="false">
      <c r="B29" s="92" t="s">
        <v>2317</v>
      </c>
      <c r="C29" s="103" t="n">
        <f aca="false">G23</f>
        <v>9950444.46</v>
      </c>
    </row>
    <row r="30" customFormat="false" ht="15" hidden="false" customHeight="true" outlineLevel="0" collapsed="false">
      <c r="B30" s="92" t="s">
        <v>2318</v>
      </c>
      <c r="C30" s="104" t="n">
        <f aca="false">F23/C23</f>
        <v>0.038455824</v>
      </c>
    </row>
    <row r="31" customFormat="false" ht="15" hidden="false" customHeight="true" outlineLevel="0" collapsed="false">
      <c r="B31" s="92" t="s">
        <v>2319</v>
      </c>
      <c r="C31" s="103" t="n">
        <f aca="false">C23*400/F23</f>
        <v>10401.5454200123</v>
      </c>
    </row>
    <row r="32" customFormat="false" ht="15" hidden="false" customHeight="true" outlineLevel="0" collapsed="false">
      <c r="B32" s="92" t="s">
        <v>2320</v>
      </c>
      <c r="C32" s="104" t="n">
        <f aca="false">(G23-C23*400)/(C23*400)</f>
        <v>48.7522223</v>
      </c>
    </row>
  </sheetData>
  <mergeCells count="4">
    <mergeCell ref="B2:G2"/>
    <mergeCell ref="B4:G4"/>
    <mergeCell ref="B17:G17"/>
    <mergeCell ref="B26:G2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1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1" style="1" width="22"/>
    <col collapsed="false" customWidth="true" hidden="false" outlineLevel="0" max="5" min="4" style="1" width="22"/>
    <col collapsed="false" customWidth="true" hidden="false" outlineLevel="0" max="8" min="7" style="1" width="22"/>
    <col collapsed="false" customWidth="true" hidden="false" outlineLevel="0" max="11" min="10" style="1" width="22"/>
    <col collapsed="false" customWidth="true" hidden="false" outlineLevel="0" max="14" min="13" style="1" width="22"/>
    <col collapsed="false" customWidth="true" hidden="false" outlineLevel="0" max="17" min="16" style="1" width="22"/>
    <col collapsed="false" customWidth="true" hidden="false" outlineLevel="0" max="20" min="19" style="1" width="22"/>
    <col collapsed="false" customWidth="true" hidden="false" outlineLevel="0" max="22" min="22" style="1" width="22"/>
  </cols>
  <sheetData>
    <row r="1" customFormat="false" ht="21.75" hidden="false" customHeight="true" outlineLevel="0" collapsed="false">
      <c r="A1" s="105" t="s">
        <v>2321</v>
      </c>
      <c r="B1" s="105"/>
      <c r="C1" s="105"/>
      <c r="D1" s="105"/>
      <c r="E1" s="105"/>
    </row>
    <row r="2" customFormat="false" ht="15" hidden="false" customHeight="true" outlineLevel="0" collapsed="false">
      <c r="A2" s="10" t="s">
        <v>155</v>
      </c>
      <c r="B2" s="10" t="s">
        <v>2322</v>
      </c>
      <c r="D2" s="10" t="s">
        <v>154</v>
      </c>
      <c r="E2" s="10" t="s">
        <v>2322</v>
      </c>
      <c r="G2" s="10" t="s">
        <v>89</v>
      </c>
      <c r="H2" s="10" t="s">
        <v>2322</v>
      </c>
      <c r="J2" s="10" t="s">
        <v>162</v>
      </c>
      <c r="K2" s="10" t="s">
        <v>2322</v>
      </c>
      <c r="M2" s="10" t="s">
        <v>166</v>
      </c>
      <c r="N2" s="10" t="s">
        <v>2322</v>
      </c>
      <c r="P2" s="10" t="s">
        <v>104</v>
      </c>
      <c r="Q2" s="10" t="s">
        <v>2322</v>
      </c>
      <c r="S2" s="10" t="s">
        <v>158</v>
      </c>
      <c r="T2" s="10" t="s">
        <v>2322</v>
      </c>
    </row>
    <row r="3" customFormat="false" ht="15" hidden="false" customHeight="true" outlineLevel="0" collapsed="false">
      <c r="A3" s="106" t="s">
        <v>373</v>
      </c>
      <c r="B3" s="106" t="n">
        <v>8</v>
      </c>
      <c r="D3" s="106" t="s">
        <v>291</v>
      </c>
      <c r="E3" s="106" t="n">
        <v>15</v>
      </c>
      <c r="G3" s="106" t="s">
        <v>176</v>
      </c>
      <c r="H3" s="106" t="n">
        <v>15</v>
      </c>
      <c r="J3" s="106" t="s">
        <v>212</v>
      </c>
      <c r="K3" s="106" t="n">
        <v>6</v>
      </c>
      <c r="M3" s="106" t="s">
        <v>200</v>
      </c>
      <c r="N3" s="106" t="n">
        <v>5</v>
      </c>
      <c r="P3" s="106" t="s">
        <v>263</v>
      </c>
      <c r="Q3" s="106" t="n">
        <v>15</v>
      </c>
      <c r="S3" s="106" t="s">
        <v>388</v>
      </c>
      <c r="T3" s="106" t="n">
        <v>5</v>
      </c>
    </row>
    <row r="4" customFormat="false" ht="15" hidden="false" customHeight="true" outlineLevel="0" collapsed="false">
      <c r="A4" s="107" t="s">
        <v>177</v>
      </c>
      <c r="B4" s="107" t="n">
        <v>18</v>
      </c>
      <c r="D4" s="107" t="s">
        <v>175</v>
      </c>
      <c r="E4" s="107" t="n">
        <v>15</v>
      </c>
      <c r="G4" s="107" t="s">
        <v>260</v>
      </c>
      <c r="H4" s="107" t="n">
        <v>15</v>
      </c>
      <c r="J4" s="107" t="s">
        <v>183</v>
      </c>
      <c r="K4" s="107" t="n">
        <v>4</v>
      </c>
      <c r="M4" s="107" t="s">
        <v>184</v>
      </c>
      <c r="N4" s="107" t="n">
        <v>3</v>
      </c>
      <c r="P4" s="107" t="s">
        <v>201</v>
      </c>
      <c r="Q4" s="107" t="n">
        <v>13</v>
      </c>
      <c r="S4" s="107" t="s">
        <v>112</v>
      </c>
      <c r="T4" s="107" t="n">
        <v>4</v>
      </c>
    </row>
    <row r="5" customFormat="false" ht="15" hidden="false" customHeight="true" outlineLevel="0" collapsed="false">
      <c r="A5" s="106" t="s">
        <v>239</v>
      </c>
      <c r="B5" s="106" t="n">
        <v>22</v>
      </c>
      <c r="D5" s="106" t="s">
        <v>259</v>
      </c>
      <c r="E5" s="106" t="n">
        <v>15</v>
      </c>
      <c r="G5" s="106" t="s">
        <v>251</v>
      </c>
      <c r="H5" s="106" t="n">
        <v>15</v>
      </c>
      <c r="J5" s="106" t="s">
        <v>199</v>
      </c>
      <c r="K5" s="106" t="n">
        <v>2</v>
      </c>
      <c r="M5" s="106" t="s">
        <v>232</v>
      </c>
      <c r="N5" s="106" t="n">
        <v>1</v>
      </c>
      <c r="P5" s="106" t="s">
        <v>280</v>
      </c>
      <c r="Q5" s="106" t="n">
        <v>10</v>
      </c>
      <c r="S5" s="106" t="s">
        <v>240</v>
      </c>
      <c r="T5" s="106" t="n">
        <v>3</v>
      </c>
    </row>
    <row r="6" customFormat="false" ht="15" hidden="false" customHeight="true" outlineLevel="0" collapsed="false">
      <c r="A6" s="107" t="s">
        <v>195</v>
      </c>
      <c r="B6" s="107" t="n">
        <v>25</v>
      </c>
      <c r="D6" s="107" t="s">
        <v>218</v>
      </c>
      <c r="E6" s="107" t="n">
        <v>15</v>
      </c>
      <c r="G6" s="107" t="s">
        <v>194</v>
      </c>
      <c r="H6" s="107" t="n">
        <v>15</v>
      </c>
      <c r="J6" s="107" t="s">
        <v>231</v>
      </c>
      <c r="K6" s="107" t="n">
        <v>1</v>
      </c>
      <c r="M6" s="107" t="s">
        <v>292</v>
      </c>
      <c r="N6" s="107" t="n">
        <v>2</v>
      </c>
      <c r="P6" s="107" t="s">
        <v>243</v>
      </c>
      <c r="Q6" s="107" t="n">
        <v>7</v>
      </c>
      <c r="S6" s="107" t="s">
        <v>179</v>
      </c>
      <c r="T6" s="107" t="n">
        <v>2</v>
      </c>
    </row>
    <row r="7" customFormat="false" ht="15" hidden="false" customHeight="true" outlineLevel="0" collapsed="false">
      <c r="A7" s="106" t="s">
        <v>327</v>
      </c>
      <c r="B7" s="106" t="n">
        <v>23</v>
      </c>
      <c r="D7" s="106" t="s">
        <v>250</v>
      </c>
      <c r="E7" s="106" t="n">
        <v>15</v>
      </c>
      <c r="G7" s="106" t="s">
        <v>228</v>
      </c>
      <c r="H7" s="106" t="n">
        <v>15</v>
      </c>
      <c r="J7" s="108"/>
      <c r="K7" s="108"/>
      <c r="P7" s="106" t="s">
        <v>274</v>
      </c>
      <c r="Q7" s="106" t="n">
        <v>3</v>
      </c>
      <c r="S7" s="106" t="s">
        <v>209</v>
      </c>
      <c r="T7" s="106" t="n">
        <v>1</v>
      </c>
    </row>
    <row r="8" customFormat="false" ht="15" hidden="false" customHeight="true" outlineLevel="0" collapsed="false">
      <c r="A8" s="107" t="s">
        <v>208</v>
      </c>
      <c r="B8" s="107" t="n">
        <v>15</v>
      </c>
      <c r="D8" s="107" t="s">
        <v>238</v>
      </c>
      <c r="E8" s="107" t="n">
        <v>9</v>
      </c>
      <c r="G8" s="107" t="s">
        <v>219</v>
      </c>
      <c r="H8" s="107" t="n">
        <v>5</v>
      </c>
      <c r="P8" s="107" t="s">
        <v>222</v>
      </c>
      <c r="Q8" s="107" t="n">
        <v>0</v>
      </c>
    </row>
    <row r="9" customFormat="false" ht="15" hidden="false" customHeight="true" outlineLevel="0" collapsed="false">
      <c r="A9" s="106" t="s">
        <v>261</v>
      </c>
      <c r="B9" s="106" t="n">
        <v>5</v>
      </c>
      <c r="D9" s="106" t="s">
        <v>193</v>
      </c>
      <c r="E9" s="106" t="n">
        <v>8</v>
      </c>
      <c r="G9" s="108"/>
      <c r="H9" s="108"/>
      <c r="P9" s="106" t="s">
        <v>185</v>
      </c>
      <c r="Q9" s="106" t="n">
        <v>1</v>
      </c>
    </row>
    <row r="10" customFormat="false" ht="15" hidden="false" customHeight="true" outlineLevel="0" collapsed="false">
      <c r="A10" s="109"/>
      <c r="B10" s="109"/>
      <c r="D10" s="107" t="s">
        <v>326</v>
      </c>
      <c r="E10" s="107" t="n">
        <v>7</v>
      </c>
      <c r="P10" s="107" t="s">
        <v>298</v>
      </c>
      <c r="Q10" s="107" t="n">
        <v>2</v>
      </c>
    </row>
    <row r="11" customFormat="false" ht="15" hidden="false" customHeight="true" outlineLevel="0" collapsed="false">
      <c r="D11" s="106" t="s">
        <v>738</v>
      </c>
      <c r="E11" s="106" t="n">
        <v>7</v>
      </c>
      <c r="P11" s="106" t="s">
        <v>357</v>
      </c>
      <c r="Q11" s="106" t="n">
        <v>0</v>
      </c>
    </row>
    <row r="12" customFormat="false" ht="15" hidden="false" customHeight="true" outlineLevel="0" collapsed="false">
      <c r="D12" s="107" t="s">
        <v>346</v>
      </c>
      <c r="E12" s="107" t="n">
        <v>3</v>
      </c>
    </row>
    <row r="13" customFormat="false" ht="15" hidden="false" customHeight="true" outlineLevel="0" collapsed="false">
      <c r="D13" s="108"/>
      <c r="E13" s="108"/>
    </row>
  </sheetData>
  <mergeCells count="1">
    <mergeCell ref="A1:E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2026-05-12T08:55:33Z</dcterms:created>
  <dc:creator>openpyxl</dc:creator>
  <dc:description/>
  <dc:language>en-US</dc:language>
  <cp:lastModifiedBy/>
  <dcterms:modified xsi:type="dcterms:W3CDTF">2026-05-12T08:57:58Z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